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6380" windowHeight="8190"/>
  </bookViews>
  <sheets>
    <sheet name="試算シート" sheetId="3" r:id="rId1"/>
    <sheet name="税額計算" sheetId="2" r:id="rId2"/>
  </sheets>
  <definedNames>
    <definedName name="年齢">#N/A</definedName>
    <definedName name="年齢" localSheetId="0">#REF!</definedName>
    <definedName name="__xlfn_FILTERXML">#N/A</definedName>
    <definedName name="_xlnm.Print_Area" localSheetId="0">試算シート!$C$67:$AA$100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狛江市</author>
    <author>user</author>
  </authors>
  <commentList>
    <comment ref="F59" authorId="0">
      <text>
        <r>
          <rPr>
            <b/>
            <sz val="9"/>
            <color indexed="81"/>
            <rFont val="ＭＳ Ｐゴシック"/>
          </rPr>
          <t>世帯主の方が国保に加入しない場合、
年齢は空欄のまま収入・所得を入力してください。</t>
        </r>
      </text>
    </comment>
    <comment ref="J61" authorId="1">
      <text>
        <r>
          <rPr>
            <sz val="9"/>
            <color indexed="81"/>
            <rFont val="MS P ゴシック"/>
          </rPr>
          <t>未就学児（Ｈ30.4.2以降生まれ）の場合、✔をつけてください。</t>
        </r>
      </text>
    </comment>
    <comment ref="J62" authorId="1">
      <text>
        <r>
          <rPr>
            <sz val="9"/>
            <color indexed="81"/>
            <rFont val="MS P ゴシック"/>
          </rPr>
          <t xml:space="preserve">未就学児（Ｈ30.4.2以降生まれ）の場合、✔をつけてください。
</t>
        </r>
      </text>
    </comment>
    <comment ref="J63" authorId="1">
      <text>
        <r>
          <rPr>
            <sz val="9"/>
            <color indexed="81"/>
            <rFont val="MS P ゴシック"/>
          </rPr>
          <t>未就学児（Ｈ30.4.2以降生まれ）の場合、✔をつけてください。</t>
        </r>
      </text>
    </comment>
    <comment ref="J58" authorId="1">
      <text>
        <r>
          <rPr>
            <sz val="9"/>
            <color indexed="81"/>
            <rFont val="MS P ゴシック"/>
          </rPr>
          <t>※このコメントはＨＰでは削除
・４歳以下で✔なし＝緑
・７歳以上で✔あり＝濃いピンク
でアラームをかけた。
５歳は未就学・就学の両方の場合があること、６歳は、1.1時点でない年齢を入力などの誤りが予想されるため、あえてアラームはつけず。</t>
        </r>
      </text>
    </comment>
    <comment ref="AB59" authorId="1">
      <text>
        <r>
          <rPr>
            <sz val="9"/>
            <color indexed="81"/>
            <rFont val="MS P ゴシック"/>
          </rPr>
          <t xml:space="preserve">このあたり数式有
</t>
        </r>
      </text>
    </comment>
    <comment ref="J60" authorId="1">
      <text>
        <r>
          <rPr>
            <sz val="9"/>
            <color indexed="81"/>
            <rFont val="MS P ゴシック"/>
          </rPr>
          <t xml:space="preserve">未就学児（Ｈ30.4.2以降生まれ）の場合、✔をつけてください。
</t>
        </r>
      </text>
    </comment>
    <comment ref="J59" authorId="1">
      <text>
        <r>
          <rPr>
            <b/>
            <sz val="9"/>
            <color indexed="81"/>
            <rFont val="MS P ゴシック"/>
          </rPr>
          <t>未就学児（Ｈ31.4.2以降生まれ）の場合、✔をつけてください。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<sst xmlns="http://schemas.openxmlformats.org/spreadsheetml/2006/main" xmlns:r="http://schemas.openxmlformats.org/officeDocument/2006/relationships" count="143" uniqueCount="143">
  <si>
    <t>年齢</t>
  </si>
  <si>
    <t>その他所得</t>
  </si>
  <si>
    <t>世帯合計（端数調整・賦課限度額控除後）</t>
  </si>
  <si>
    <t>給与所得②</t>
  </si>
  <si>
    <t>１期ごとのお支払い額の目安</t>
  </si>
  <si>
    <t>個人別給与所得①⇒</t>
  </si>
  <si>
    <t>世帯主</t>
  </si>
  <si>
    <t>支援分</t>
  </si>
  <si>
    <t>世帯員④</t>
  </si>
  <si>
    <t>世帯員①</t>
  </si>
  <si>
    <t>軽減区分</t>
  </si>
  <si>
    <t>世帯員③</t>
  </si>
  <si>
    <t>世帯員②</t>
  </si>
  <si>
    <t>年金以外の合計所得</t>
  </si>
  <si>
    <t>軽減判定所得</t>
  </si>
  <si>
    <t>医療分</t>
  </si>
  <si>
    <t>個人別給与所得計算</t>
  </si>
  <si>
    <t>合計</t>
  </si>
  <si>
    <t>個人別年金所得⇒</t>
  </si>
  <si>
    <t>合計所得計算</t>
  </si>
  <si>
    <t>介護分</t>
  </si>
  <si>
    <t>基本項目</t>
  </si>
  <si>
    <t>世帯合計税額</t>
    <rPh sb="0" eb="2">
      <t>セタイ</t>
    </rPh>
    <rPh sb="2" eb="4">
      <t>ゴウケイ</t>
    </rPh>
    <rPh sb="4" eb="6">
      <t>ゼイガク</t>
    </rPh>
    <phoneticPr fontId="3"/>
  </si>
  <si>
    <t>年金（自）</t>
  </si>
  <si>
    <r>
      <rPr>
        <b/>
        <sz val="11"/>
        <color indexed="30"/>
        <rFont val="DejaVu Sans"/>
      </rPr>
      <t>軽減判定用</t>
    </r>
    <r>
      <rPr>
        <b/>
        <sz val="11"/>
        <color indexed="30"/>
        <rFont val="ＭＳ Ｐゴシック"/>
      </rPr>
      <t>_</t>
    </r>
    <r>
      <rPr>
        <b/>
        <sz val="11"/>
        <color indexed="30"/>
        <rFont val="DejaVu Sans"/>
      </rPr>
      <t>個人別年金所得⇒</t>
    </r>
  </si>
  <si>
    <t>税率・均等割額・賦課限度額</t>
  </si>
  <si>
    <t>判定所得②</t>
  </si>
  <si>
    <t>介護分対象者年齢</t>
  </si>
  <si>
    <t>自</t>
  </si>
  <si>
    <t>至</t>
  </si>
  <si>
    <t>介護保険対象</t>
  </si>
  <si>
    <t>所得割率</t>
  </si>
  <si>
    <t>均等割</t>
  </si>
  <si>
    <t>基礎控除</t>
  </si>
  <si>
    <t>限度額</t>
  </si>
  <si>
    <t>被保険者数カウント判定</t>
  </si>
  <si>
    <t>年金（至）</t>
  </si>
  <si>
    <t>判定所得①</t>
  </si>
  <si>
    <t>軽減判定・医療分・支援分⇒</t>
  </si>
  <si>
    <t>介護分⇒</t>
  </si>
  <si>
    <t>給与所得者判定⇒</t>
  </si>
  <si>
    <t>個人別給与収入転記⇒</t>
  </si>
  <si>
    <t>給与所得①</t>
  </si>
  <si>
    <t>年金所得計算用階層判定</t>
  </si>
  <si>
    <t>世帯合計（端数調整後）</t>
  </si>
  <si>
    <t>扶養状況転記⇒</t>
  </si>
  <si>
    <t>一部の軽減の計算に対応していないため、試算結果は実際の保険税額と異なる場合があります。
今年度中に40歳ならびに65歳を迎えられる方は、介護分の変更が生じます。</t>
    <rPh sb="9" eb="11">
      <t>タイオウ</t>
    </rPh>
    <rPh sb="75" eb="76">
      <t>ショウ</t>
    </rPh>
    <phoneticPr fontId="3"/>
  </si>
  <si>
    <t>給与（自）</t>
  </si>
  <si>
    <t>年金以外（至）</t>
  </si>
  <si>
    <t>給与（至）</t>
  </si>
  <si>
    <t>所得金額調整控除　適用条件②判定</t>
  </si>
  <si>
    <t>所得計算主要係数</t>
  </si>
  <si>
    <t>軽減判定</t>
  </si>
  <si>
    <t>年金以外（自）</t>
  </si>
  <si>
    <t>所得金額調整控除適用条件② 控除額</t>
  </si>
  <si>
    <t>個人別給与所得②⇒</t>
  </si>
  <si>
    <t>2022.4.2時点</t>
    <rPh sb="8" eb="10">
      <t>ジテン</t>
    </rPh>
    <phoneticPr fontId="3"/>
  </si>
  <si>
    <t>A</t>
  </si>
  <si>
    <t>年金所得</t>
  </si>
  <si>
    <t>個人別年金収入転記⇒</t>
  </si>
  <si>
    <t>年金控除変更</t>
  </si>
  <si>
    <t>世帯の税額</t>
    <rPh sb="0" eb="2">
      <t>セタイ</t>
    </rPh>
    <rPh sb="3" eb="5">
      <t>ゼイガク</t>
    </rPh>
    <phoneticPr fontId="3"/>
  </si>
  <si>
    <t>年金特別控除</t>
  </si>
  <si>
    <t>個人別年金所得計算</t>
  </si>
  <si>
    <t>軽減判定所得（世帯）</t>
  </si>
  <si>
    <t>軽減判定用年金所得</t>
  </si>
  <si>
    <r>
      <rPr>
        <sz val="11"/>
        <color auto="1"/>
        <rFont val="DejaVu Sans"/>
      </rPr>
      <t>軽減判定所得算定用控除額（</t>
    </r>
    <r>
      <rPr>
        <sz val="11"/>
        <color auto="1"/>
        <rFont val="ＭＳ Ｐゴシック"/>
      </rPr>
      <t>65</t>
    </r>
    <r>
      <rPr>
        <sz val="11"/>
        <color auto="1"/>
        <rFont val="DejaVu Sans"/>
      </rPr>
      <t>歳以上）</t>
    </r>
  </si>
  <si>
    <t>被保険者数</t>
  </si>
  <si>
    <t>個人別その他所得⇒</t>
  </si>
  <si>
    <t>D</t>
  </si>
  <si>
    <t>個人別合計所得⇒</t>
  </si>
  <si>
    <t>※控除額が変わる</t>
    <rPh sb="1" eb="3">
      <t>コウジョ</t>
    </rPh>
    <rPh sb="3" eb="4">
      <t>ガク</t>
    </rPh>
    <rPh sb="5" eb="6">
      <t>カ</t>
    </rPh>
    <phoneticPr fontId="3"/>
  </si>
  <si>
    <r>
      <rPr>
        <b/>
        <sz val="11"/>
        <color indexed="30"/>
        <rFont val="DejaVu Sans"/>
      </rPr>
      <t>軽減判定用</t>
    </r>
    <r>
      <rPr>
        <b/>
        <sz val="11"/>
        <color indexed="30"/>
        <rFont val="ＭＳ Ｐゴシック"/>
      </rPr>
      <t>_</t>
    </r>
    <r>
      <rPr>
        <b/>
        <sz val="11"/>
        <color indexed="30"/>
        <rFont val="DejaVu Sans"/>
      </rPr>
      <t>個人別合計所得⇒</t>
    </r>
  </si>
  <si>
    <r>
      <rPr>
        <b/>
        <sz val="11"/>
        <color indexed="30"/>
        <rFont val="DejaVu Sans"/>
      </rPr>
      <t>軽減判定用</t>
    </r>
    <r>
      <rPr>
        <b/>
        <sz val="11"/>
        <color indexed="30"/>
        <rFont val="ＭＳ Ｐゴシック"/>
      </rPr>
      <t>_</t>
    </r>
    <r>
      <rPr>
        <b/>
        <sz val="11"/>
        <color indexed="30"/>
        <rFont val="DejaVu Sans"/>
      </rPr>
      <t>世帯合計所得⇒</t>
    </r>
  </si>
  <si>
    <t>判定所得③</t>
  </si>
  <si>
    <r>
      <rPr>
        <sz val="11"/>
        <color auto="1"/>
        <rFont val="DejaVu Sans"/>
      </rPr>
      <t>給与所得者数</t>
    </r>
    <r>
      <rPr>
        <sz val="11"/>
        <color auto="1"/>
        <rFont val="ＭＳ Ｐゴシック"/>
      </rPr>
      <t>-1</t>
    </r>
  </si>
  <si>
    <t>判定結果</t>
  </si>
  <si>
    <t>軽減係数</t>
  </si>
  <si>
    <t>B</t>
  </si>
  <si>
    <t>C</t>
  </si>
  <si>
    <t>E</t>
  </si>
  <si>
    <r>
      <rPr>
        <sz val="11"/>
        <color auto="1"/>
        <rFont val="ＭＳ Ｐゴシック"/>
      </rPr>
      <t>7</t>
    </r>
    <r>
      <rPr>
        <sz val="11"/>
        <color auto="1"/>
        <rFont val="DejaVu Sans"/>
      </rPr>
      <t>割軽減</t>
    </r>
  </si>
  <si>
    <t>A+B*C+D*E</t>
  </si>
  <si>
    <r>
      <rPr>
        <sz val="11"/>
        <color auto="1"/>
        <rFont val="ＭＳ Ｐゴシック"/>
      </rPr>
      <t>5</t>
    </r>
    <r>
      <rPr>
        <sz val="11"/>
        <color auto="1"/>
        <rFont val="DejaVu Sans"/>
      </rPr>
      <t>割軽減</t>
    </r>
  </si>
  <si>
    <r>
      <rPr>
        <sz val="11"/>
        <color auto="1"/>
        <rFont val="ＭＳ Ｐゴシック"/>
      </rPr>
      <t>2</t>
    </r>
    <r>
      <rPr>
        <sz val="11"/>
        <color auto="1"/>
        <rFont val="DejaVu Sans"/>
      </rPr>
      <t>割軽減</t>
    </r>
  </si>
  <si>
    <t>賦課区分</t>
  </si>
  <si>
    <t>項目</t>
  </si>
  <si>
    <t>所得割</t>
  </si>
  <si>
    <t>合計所得</t>
  </si>
  <si>
    <t>基礎控除後所得</t>
  </si>
  <si>
    <t>所得割額</t>
  </si>
  <si>
    <t>個人計</t>
  </si>
  <si>
    <t>世帯合計</t>
  </si>
  <si>
    <t>限度超過額</t>
  </si>
  <si>
    <t>4.2生</t>
    <rPh sb="3" eb="4">
      <t>ウ</t>
    </rPh>
    <phoneticPr fontId="3"/>
  </si>
  <si>
    <t>全体</t>
  </si>
  <si>
    <t>年齢</t>
    <rPh sb="0" eb="2">
      <t>ネンレイ</t>
    </rPh>
    <phoneticPr fontId="3"/>
  </si>
  <si>
    <t>①給与収入</t>
    <rPh sb="1" eb="3">
      <t>キュウヨ</t>
    </rPh>
    <rPh sb="3" eb="5">
      <t>シュウニュウ</t>
    </rPh>
    <phoneticPr fontId="3"/>
  </si>
  <si>
    <t>②年金収入</t>
    <rPh sb="1" eb="3">
      <t>ネンキン</t>
    </rPh>
    <rPh sb="3" eb="5">
      <t>シュウニュウ</t>
    </rPh>
    <phoneticPr fontId="3"/>
  </si>
  <si>
    <t>③営業その他所得</t>
    <rPh sb="1" eb="3">
      <t>エイギョウ</t>
    </rPh>
    <rPh sb="5" eb="6">
      <t>タ</t>
    </rPh>
    <rPh sb="6" eb="8">
      <t>ショトク</t>
    </rPh>
    <phoneticPr fontId="3"/>
  </si>
  <si>
    <t>世帯主</t>
    <rPh sb="0" eb="3">
      <t>セタイヌシ</t>
    </rPh>
    <phoneticPr fontId="3"/>
  </si>
  <si>
    <t>世帯員①</t>
    <rPh sb="0" eb="3">
      <t>セタイイン</t>
    </rPh>
    <phoneticPr fontId="3"/>
  </si>
  <si>
    <t>世帯員②</t>
    <rPh sb="0" eb="3">
      <t>セタイイン</t>
    </rPh>
    <phoneticPr fontId="3"/>
  </si>
  <si>
    <t>世帯員③</t>
    <rPh sb="0" eb="3">
      <t>セタイイン</t>
    </rPh>
    <phoneticPr fontId="3"/>
  </si>
  <si>
    <t>世帯員④</t>
    <rPh sb="0" eb="3">
      <t>セタイイン</t>
    </rPh>
    <phoneticPr fontId="3"/>
  </si>
  <si>
    <t>※このシートは、試算結果だけが印刷されるように設定されています。</t>
    <rPh sb="8" eb="10">
      <t>シサン</t>
    </rPh>
    <rPh sb="10" eb="12">
      <t>ケッカ</t>
    </rPh>
    <rPh sb="15" eb="17">
      <t>インサツ</t>
    </rPh>
    <rPh sb="23" eb="25">
      <t>セッテイ</t>
    </rPh>
    <phoneticPr fontId="3"/>
  </si>
  <si>
    <t>試算年月日</t>
    <rPh sb="0" eb="2">
      <t>シサン</t>
    </rPh>
    <rPh sb="2" eb="5">
      <t>ネンガッピ</t>
    </rPh>
    <phoneticPr fontId="3"/>
  </si>
  <si>
    <t>●</t>
  </si>
  <si>
    <t>給与収入</t>
    <rPh sb="0" eb="2">
      <t>キュウヨ</t>
    </rPh>
    <rPh sb="2" eb="4">
      <t>シュウニュウ</t>
    </rPh>
    <phoneticPr fontId="3"/>
  </si>
  <si>
    <t>年金収入</t>
    <rPh sb="0" eb="2">
      <t>ネンキン</t>
    </rPh>
    <rPh sb="2" eb="4">
      <t>シュウニュウ</t>
    </rPh>
    <phoneticPr fontId="3"/>
  </si>
  <si>
    <t>総所得金額</t>
    <rPh sb="0" eb="3">
      <t>ソウショトク</t>
    </rPh>
    <rPh sb="3" eb="5">
      <t>キンガク</t>
    </rPh>
    <phoneticPr fontId="3"/>
  </si>
  <si>
    <t>メモ</t>
  </si>
  <si>
    <t>営業</t>
    <rPh sb="0" eb="2">
      <t>エイギョウ</t>
    </rPh>
    <phoneticPr fontId="3"/>
  </si>
  <si>
    <t>基礎控除後</t>
    <rPh sb="0" eb="2">
      <t>キソ</t>
    </rPh>
    <rPh sb="2" eb="4">
      <t>コウジョ</t>
    </rPh>
    <rPh sb="4" eb="5">
      <t>ゴ</t>
    </rPh>
    <phoneticPr fontId="3"/>
  </si>
  <si>
    <t>軽減判定所得</t>
    <rPh sb="0" eb="2">
      <t>ケイゲン</t>
    </rPh>
    <rPh sb="2" eb="4">
      <t>ハンテイ</t>
    </rPh>
    <rPh sb="4" eb="6">
      <t>ショトク</t>
    </rPh>
    <phoneticPr fontId="3"/>
  </si>
  <si>
    <t>税額</t>
    <rPh sb="0" eb="2">
      <t>ゼイガク</t>
    </rPh>
    <phoneticPr fontId="3"/>
  </si>
  <si>
    <t>軽減割合</t>
    <rPh sb="0" eb="2">
      <t>ケイゲン</t>
    </rPh>
    <rPh sb="2" eb="4">
      <t>ワリアイ</t>
    </rPh>
    <phoneticPr fontId="3"/>
  </si>
  <si>
    <t>所得金額</t>
  </si>
  <si>
    <t>（端数調整後）</t>
    <rPh sb="1" eb="3">
      <t>ハスウ</t>
    </rPh>
    <rPh sb="3" eb="6">
      <t>チョウセイゴ</t>
    </rPh>
    <phoneticPr fontId="3"/>
  </si>
  <si>
    <t>試算結果</t>
    <rPh sb="0" eb="2">
      <t>シサン</t>
    </rPh>
    <rPh sb="2" eb="4">
      <t>ケッカ</t>
    </rPh>
    <phoneticPr fontId="3"/>
  </si>
  <si>
    <t>狛江市国民健康保険税試算シート（2025年４月～2026年3月）</t>
    <rPh sb="0" eb="3">
      <t>コマエシ</t>
    </rPh>
    <rPh sb="3" eb="5">
      <t>コクミン</t>
    </rPh>
    <rPh sb="5" eb="7">
      <t>ケンコウ</t>
    </rPh>
    <rPh sb="7" eb="9">
      <t>ホケン</t>
    </rPh>
    <rPh sb="9" eb="10">
      <t>ゼイ</t>
    </rPh>
    <rPh sb="10" eb="12">
      <t>シサン</t>
    </rPh>
    <phoneticPr fontId="3"/>
  </si>
  <si>
    <t>個人別明細</t>
    <rPh sb="0" eb="2">
      <t>コジン</t>
    </rPh>
    <rPh sb="2" eb="3">
      <t>ベツ</t>
    </rPh>
    <rPh sb="3" eb="5">
      <t>メイサイ</t>
    </rPh>
    <phoneticPr fontId="3"/>
  </si>
  <si>
    <t>年税額</t>
  </si>
  <si>
    <t>月平均</t>
  </si>
  <si>
    <t>賦課区分ごとの税額</t>
  </si>
  <si>
    <t>参考①：</t>
  </si>
  <si>
    <t>年度途中から加入される場合の国民健康保険税額の目安</t>
  </si>
  <si>
    <t>加入月数</t>
  </si>
  <si>
    <t>税　　額</t>
  </si>
  <si>
    <t>参考②：</t>
  </si>
  <si>
    <t>昭和35年1月1日以前（65歳以上）</t>
  </si>
  <si>
    <t>未就学児の均等割軽減の該当</t>
    <rPh sb="0" eb="4">
      <t>ミシュウガクジ</t>
    </rPh>
    <rPh sb="5" eb="8">
      <t>キントウワ</t>
    </rPh>
    <rPh sb="8" eb="10">
      <t>ケイゲン</t>
    </rPh>
    <rPh sb="11" eb="13">
      <t>ガイトウ</t>
    </rPh>
    <phoneticPr fontId="3"/>
  </si>
  <si>
    <t>未就学児</t>
    <rPh sb="0" eb="4">
      <t>ミシュウガクジ</t>
    </rPh>
    <phoneticPr fontId="3"/>
  </si>
  <si>
    <t>2022.4.1時点</t>
    <rPh sb="8" eb="10">
      <t>ジテン</t>
    </rPh>
    <phoneticPr fontId="3"/>
  </si>
  <si>
    <t>2022.1.1時点</t>
    <rPh sb="8" eb="10">
      <t>ジテン</t>
    </rPh>
    <phoneticPr fontId="3"/>
  </si>
  <si>
    <t>1.1生</t>
    <rPh sb="3" eb="4">
      <t>ウ</t>
    </rPh>
    <phoneticPr fontId="3"/>
  </si>
  <si>
    <t>3.1生</t>
    <rPh sb="3" eb="4">
      <t>ウ</t>
    </rPh>
    <phoneticPr fontId="3"/>
  </si>
  <si>
    <t>4.1生</t>
    <rPh sb="3" eb="4">
      <t>ウ</t>
    </rPh>
    <phoneticPr fontId="3"/>
  </si>
  <si>
    <t>9.1生</t>
    <rPh sb="3" eb="4">
      <t>ウ</t>
    </rPh>
    <phoneticPr fontId="3"/>
  </si>
  <si>
    <t>…　2022年度に小学１年生以上</t>
    <rPh sb="6" eb="8">
      <t>ネンド</t>
    </rPh>
    <rPh sb="9" eb="11">
      <t>ショウガク</t>
    </rPh>
    <rPh sb="12" eb="14">
      <t>ネンセイ</t>
    </rPh>
    <rPh sb="14" eb="16">
      <t>イジョウ</t>
    </rPh>
    <phoneticPr fontId="3"/>
  </si>
  <si>
    <t>（作成用メモ）</t>
    <rPh sb="1" eb="3">
      <t>サクセイ</t>
    </rPh>
    <rPh sb="3" eb="4">
      <t>ヨウ</t>
    </rPh>
    <phoneticPr fontId="3"/>
  </si>
  <si>
    <t>本人又は扶養親族等が「特別障害者」
or 23歳未満の扶養親族がいる</t>
    <rPh sb="0" eb="2">
      <t>ホンニン</t>
    </rPh>
    <rPh sb="2" eb="3">
      <t>マタ</t>
    </rPh>
    <rPh sb="4" eb="6">
      <t>フヨウ</t>
    </rPh>
    <rPh sb="6" eb="8">
      <t>シンゾク</t>
    </rPh>
    <rPh sb="8" eb="9">
      <t>トウ</t>
    </rPh>
    <rPh sb="27" eb="29">
      <t>フヨウ</t>
    </rPh>
    <rPh sb="29" eb="31">
      <t>シンゾク</t>
    </rPh>
    <phoneticPr fontId="3"/>
  </si>
  <si>
    <t>昭和35年1月2日以後（65歳未満）</t>
    <rPh sb="15" eb="17">
      <t>ミマン</t>
    </rPh>
    <phoneticPr fontId="3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</si>
</sst>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0">
    <numFmt numFmtId="176" formatCode="#,##0.00_);[Red]\(#,##0.00\)"/>
    <numFmt numFmtId="177" formatCode="_ * #,##0_ ;_ * \-#,##0_ ;_ * \-??_ ;_ @_ "/>
    <numFmt numFmtId="178" formatCode="0_)&quot;歳&quot;;[Red]\(0\)"/>
    <numFmt numFmtId="179" formatCode="#,##0&quot;円&quot;\ "/>
    <numFmt numFmtId="180" formatCode="0_)&quot;歳&quot;"/>
    <numFmt numFmtId="181" formatCode="##&quot;ヶ月&quot;"/>
    <numFmt numFmtId="182" formatCode="##&quot;期&quot;"/>
    <numFmt numFmtId="183" formatCode="#,##0&quot;円&quot;"/>
    <numFmt numFmtId="184" formatCode="#,##0&quot;円 &quot;"/>
    <numFmt numFmtId="185" formatCode="#,##0&quot;円&quot;;[Red]\-#,##0&quot;円&quot;"/>
    <numFmt numFmtId="186" formatCode="[$-F800]dddd\,\ mmmm\ dd\,\ yyyy"/>
    <numFmt numFmtId="187" formatCode="#,##0&quot;円&quot;;[Red]\(#,##0&quot;)円&quot;"/>
    <numFmt numFmtId="188" formatCode="[$-411]ggge&quot;年&quot;m&quot;月&quot;d&quot;日&quot;;@"/>
    <numFmt numFmtId="189" formatCode="#,##0_);[Red]\(#,##0\)"/>
    <numFmt numFmtId="190" formatCode="#,##0_ "/>
    <numFmt numFmtId="191" formatCode="#,##0.0000_ "/>
    <numFmt numFmtId="192" formatCode="#,##0.00_ "/>
    <numFmt numFmtId="193" formatCode="_ * #,##0.00_ ;_ * \-#,##0.00_ ;_ * \-??.00_ ;_ @_ "/>
    <numFmt numFmtId="194" formatCode="#,###&quot;歳&quot;"/>
    <numFmt numFmtId="195" formatCode="#,##0_ ;[Red]\-#,##0\ "/>
  </numFmts>
  <fonts count="25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11"/>
      <color theme="1"/>
      <name val="游ゴシック"/>
      <family val="3"/>
      <scheme val="minor"/>
    </font>
    <font>
      <sz val="6"/>
      <color auto="1"/>
      <name val="ＭＳ Ｐゴシック"/>
      <family val="3"/>
    </font>
    <font>
      <sz val="11"/>
      <color auto="1"/>
      <name val="メイリオ"/>
      <family val="3"/>
    </font>
    <font>
      <sz val="20"/>
      <color auto="1"/>
      <name val="HGｺﾞｼｯｸE"/>
      <family val="3"/>
    </font>
    <font>
      <sz val="20"/>
      <color rgb="FFFF0000"/>
      <name val="HGｺﾞｼｯｸE"/>
      <family val="3"/>
    </font>
    <font>
      <sz val="14"/>
      <color auto="1"/>
      <name val="メイリオ"/>
      <family val="3"/>
    </font>
    <font>
      <b/>
      <sz val="18"/>
      <color auto="1"/>
      <name val="メイリオ"/>
      <family val="3"/>
    </font>
    <font>
      <sz val="18"/>
      <color auto="1"/>
      <name val="HGｺﾞｼｯｸE"/>
      <family val="3"/>
    </font>
    <font>
      <b/>
      <sz val="14"/>
      <color auto="1"/>
      <name val="メイリオ"/>
      <family val="3"/>
    </font>
    <font>
      <sz val="10"/>
      <color auto="1"/>
      <name val="メイリオ"/>
      <family val="3"/>
    </font>
    <font>
      <sz val="14"/>
      <color auto="1"/>
      <name val="HGｺﾞｼｯｸE"/>
      <family val="3"/>
    </font>
    <font>
      <sz val="12"/>
      <color auto="1"/>
      <name val="HGｺﾞｼｯｸE"/>
      <family val="3"/>
    </font>
    <font>
      <sz val="9"/>
      <color auto="1"/>
      <name val="メイリオ"/>
      <family val="3"/>
    </font>
    <font>
      <sz val="8"/>
      <color auto="1"/>
      <name val="メイリオ"/>
      <family val="3"/>
    </font>
    <font>
      <sz val="10"/>
      <color auto="1"/>
      <name val="ＭＳ Ｐゴシック"/>
      <family val="3"/>
    </font>
    <font>
      <b/>
      <sz val="11"/>
      <color auto="1"/>
      <name val="DejaVu Sans"/>
      <family val="2"/>
    </font>
    <font>
      <b/>
      <sz val="11"/>
      <color auto="1"/>
      <name val="ＭＳ Ｐゴシック"/>
      <family val="3"/>
    </font>
    <font>
      <b/>
      <sz val="11"/>
      <color indexed="30"/>
      <name val="ＭＳ Ｐゴシック"/>
      <family val="3"/>
    </font>
    <font>
      <sz val="10"/>
      <color auto="1"/>
      <name val="DejaVu Sans"/>
      <family val="2"/>
    </font>
    <font>
      <sz val="11"/>
      <color auto="1"/>
      <name val="DejaVu Sans"/>
      <family val="2"/>
    </font>
    <font>
      <sz val="11"/>
      <color rgb="FFFF0000"/>
      <name val="ＭＳ Ｐゴシック"/>
      <family val="3"/>
    </font>
    <font>
      <b/>
      <sz val="11"/>
      <color indexed="10"/>
      <name val="DejaVu Sans"/>
      <family val="2"/>
    </font>
    <font>
      <b/>
      <sz val="11"/>
      <color indexed="30"/>
      <name val="DejaVu Sans"/>
      <family val="2"/>
    </font>
  </fonts>
  <fills count="3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  <fill>
      <gradientFill degree="90">
        <stop position="0">
          <color theme="4" tint="0.4"/>
        </stop>
        <stop position="0.5">
          <color theme="0"/>
        </stop>
        <stop position="1">
          <color theme="4" tint="0.4"/>
        </stop>
      </gradient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rgb="FFFFFFCC"/>
        <bgColor indexed="64"/>
      </patternFill>
    </fill>
    <fill>
      <patternFill patternType="solid">
        <fgColor indexed="13"/>
        <bgColor indexed="34"/>
      </patternFill>
    </fill>
    <fill>
      <patternFill patternType="solid">
        <fgColor indexed="50"/>
        <bgColor indexed="51"/>
      </patternFill>
    </fill>
    <fill>
      <patternFill patternType="solid">
        <fgColor indexed="31"/>
        <bgColor indexed="2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2"/>
        <bgColor indexed="27"/>
      </patternFill>
    </fill>
    <fill>
      <patternFill patternType="solid">
        <fgColor rgb="FFFF99FF"/>
        <bgColor indexed="64"/>
      </patternFill>
    </fill>
    <fill>
      <patternFill patternType="solid">
        <fgColor rgb="FF99FF99"/>
        <bgColor indexed="27"/>
      </patternFill>
    </fill>
    <fill>
      <patternFill patternType="solid">
        <fgColor rgb="FFCCFFFF"/>
        <bgColor indexed="31"/>
      </patternFill>
    </fill>
    <fill>
      <patternFill patternType="solid">
        <fgColor rgb="FF66CCFF"/>
        <bgColor indexed="22"/>
      </patternFill>
    </fill>
    <fill>
      <patternFill patternType="solid">
        <fgColor rgb="FF33CCFF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rgb="FFFF9900"/>
        <bgColor indexed="64"/>
      </patternFill>
    </fill>
    <fill>
      <patternFill patternType="solid">
        <fgColor theme="7" tint="0.4"/>
        <bgColor indexed="64"/>
      </patternFill>
    </fill>
  </fills>
  <borders count="171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64"/>
      </left>
      <right/>
      <top/>
      <bottom/>
      <diagonal/>
    </border>
  </borders>
  <cellStyleXfs count="11">
    <xf numFmtId="0" fontId="0" fillId="0" borderId="0"/>
    <xf numFmtId="176" fontId="1" fillId="0" borderId="0" applyBorder="0" applyProtection="0"/>
    <xf numFmtId="176" fontId="1" fillId="0" borderId="0" applyBorder="0" applyProtection="0"/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/>
    <xf numFmtId="38" fontId="2" fillId="0" borderId="0" applyFont="0" applyFill="0" applyBorder="0" applyAlignment="0" applyProtection="0">
      <alignment vertical="center"/>
    </xf>
    <xf numFmtId="177" fontId="1" fillId="0" borderId="0" applyBorder="0" applyProtection="0"/>
    <xf numFmtId="0" fontId="1" fillId="0" borderId="0"/>
    <xf numFmtId="0" fontId="1" fillId="0" borderId="0">
      <alignment vertical="center"/>
    </xf>
    <xf numFmtId="177" fontId="1" fillId="0" borderId="0" applyBorder="0" applyProtection="0"/>
  </cellStyleXfs>
  <cellXfs count="494">
    <xf numFmtId="0" fontId="0" fillId="0" borderId="0" xfId="0"/>
    <xf numFmtId="0" fontId="4" fillId="0" borderId="0" xfId="9" applyFont="1" applyProtection="1">
      <alignment vertical="center"/>
    </xf>
    <xf numFmtId="0" fontId="0" fillId="0" borderId="0" xfId="0" applyProtection="1"/>
    <xf numFmtId="0" fontId="0" fillId="2" borderId="0" xfId="0" applyFill="1" applyProtection="1"/>
    <xf numFmtId="0" fontId="0" fillId="3" borderId="0" xfId="0" applyFill="1" applyProtection="1"/>
    <xf numFmtId="0" fontId="4" fillId="3" borderId="0" xfId="9" applyFont="1" applyFill="1" applyProtection="1">
      <alignment vertical="center"/>
    </xf>
    <xf numFmtId="0" fontId="0" fillId="4" borderId="1" xfId="0" applyFont="1" applyFill="1" applyBorder="1" applyAlignment="1" applyProtection="1">
      <alignment horizontal="center"/>
    </xf>
    <xf numFmtId="178" fontId="5" fillId="4" borderId="2" xfId="0" applyNumberFormat="1" applyFont="1" applyFill="1" applyBorder="1" applyAlignment="1" applyProtection="1">
      <alignment horizontal="center" vertical="center"/>
    </xf>
    <xf numFmtId="178" fontId="5" fillId="4" borderId="3" xfId="0" applyNumberFormat="1" applyFont="1" applyFill="1" applyBorder="1" applyAlignment="1" applyProtection="1">
      <alignment horizontal="center" vertical="center"/>
    </xf>
    <xf numFmtId="178" fontId="5" fillId="3" borderId="0" xfId="0" applyNumberFormat="1" applyFont="1" applyFill="1" applyBorder="1" applyAlignment="1" applyProtection="1">
      <alignment horizontal="center" vertical="center"/>
    </xf>
    <xf numFmtId="178" fontId="6" fillId="3" borderId="0" xfId="0" applyNumberFormat="1" applyFont="1" applyFill="1" applyBorder="1" applyAlignment="1" applyProtection="1">
      <alignment horizontal="left" vertical="center"/>
    </xf>
    <xf numFmtId="0" fontId="4" fillId="5" borderId="0" xfId="9" applyFont="1" applyFill="1" applyProtection="1">
      <alignment vertical="center"/>
    </xf>
    <xf numFmtId="0" fontId="7" fillId="0" borderId="0" xfId="9" applyFont="1" applyAlignment="1" applyProtection="1">
      <alignment horizontal="center"/>
    </xf>
    <xf numFmtId="0" fontId="0" fillId="4" borderId="4" xfId="0" applyFont="1" applyFill="1" applyBorder="1" applyAlignment="1" applyProtection="1">
      <alignment horizontal="center"/>
    </xf>
    <xf numFmtId="178" fontId="5" fillId="4" borderId="5" xfId="0" applyNumberFormat="1" applyFont="1" applyFill="1" applyBorder="1" applyAlignment="1" applyProtection="1">
      <alignment horizontal="center" vertical="center"/>
    </xf>
    <xf numFmtId="178" fontId="5" fillId="4" borderId="6" xfId="0" applyNumberFormat="1" applyFont="1" applyFill="1" applyBorder="1" applyAlignment="1" applyProtection="1">
      <alignment horizontal="center" vertical="center"/>
    </xf>
    <xf numFmtId="178" fontId="5" fillId="3" borderId="0" xfId="0" applyNumberFormat="1" applyFont="1" applyFill="1" applyBorder="1" applyAlignment="1" applyProtection="1">
      <alignment vertical="center"/>
    </xf>
    <xf numFmtId="0" fontId="7" fillId="5" borderId="0" xfId="9" applyFont="1" applyFill="1" applyBorder="1" applyAlignment="1" applyProtection="1">
      <alignment vertical="center" shrinkToFit="1"/>
    </xf>
    <xf numFmtId="0" fontId="7" fillId="0" borderId="7" xfId="9" applyFont="1" applyBorder="1" applyAlignment="1" applyProtection="1">
      <alignment horizontal="left"/>
    </xf>
    <xf numFmtId="0" fontId="7" fillId="0" borderId="0" xfId="9" applyFont="1" applyAlignment="1" applyProtection="1">
      <alignment horizontal="left"/>
    </xf>
    <xf numFmtId="0" fontId="4" fillId="3" borderId="8" xfId="9" applyFont="1" applyFill="1" applyBorder="1" applyAlignment="1" applyProtection="1">
      <alignment horizontal="center" vertical="center"/>
    </xf>
    <xf numFmtId="0" fontId="4" fillId="3" borderId="9" xfId="9" applyFont="1" applyFill="1" applyBorder="1" applyAlignment="1" applyProtection="1">
      <alignment horizontal="center" vertical="center"/>
    </xf>
    <xf numFmtId="0" fontId="4" fillId="3" borderId="10" xfId="9" applyFont="1" applyFill="1" applyBorder="1" applyAlignment="1" applyProtection="1">
      <alignment horizontal="center" vertical="center"/>
    </xf>
    <xf numFmtId="0" fontId="4" fillId="3" borderId="11" xfId="9" applyFont="1" applyFill="1" applyBorder="1" applyAlignment="1" applyProtection="1">
      <alignment horizontal="center" vertical="center"/>
    </xf>
    <xf numFmtId="0" fontId="4" fillId="3" borderId="12" xfId="9" applyFont="1" applyFill="1" applyBorder="1" applyAlignment="1" applyProtection="1">
      <alignment horizontal="center" vertical="center"/>
    </xf>
    <xf numFmtId="0" fontId="7" fillId="0" borderId="13" xfId="9" applyFont="1" applyBorder="1" applyAlignment="1" applyProtection="1">
      <alignment horizontal="left"/>
    </xf>
    <xf numFmtId="0" fontId="7" fillId="0" borderId="0" xfId="9" applyFont="1" applyBorder="1" applyAlignment="1" applyProtection="1">
      <alignment horizontal="left"/>
    </xf>
    <xf numFmtId="0" fontId="8" fillId="6" borderId="14" xfId="9" applyFont="1" applyFill="1" applyBorder="1" applyAlignment="1" applyProtection="1">
      <alignment horizontal="center" vertical="center"/>
    </xf>
    <xf numFmtId="0" fontId="8" fillId="6" borderId="15" xfId="9" applyFont="1" applyFill="1" applyBorder="1" applyAlignment="1" applyProtection="1">
      <alignment horizontal="center" vertical="center"/>
    </xf>
    <xf numFmtId="0" fontId="4" fillId="0" borderId="0" xfId="9" applyFont="1" applyBorder="1" applyAlignment="1" applyProtection="1"/>
    <xf numFmtId="0" fontId="4" fillId="0" borderId="0" xfId="9" applyFont="1" applyFill="1" applyBorder="1" applyProtection="1">
      <alignment vertical="center"/>
    </xf>
    <xf numFmtId="0" fontId="4" fillId="0" borderId="0" xfId="9" applyFont="1" applyBorder="1" applyAlignment="1" applyProtection="1">
      <alignment horizontal="right" vertical="center"/>
    </xf>
    <xf numFmtId="0" fontId="4" fillId="0" borderId="0" xfId="9" applyFont="1" applyBorder="1" applyAlignment="1" applyProtection="1">
      <alignment vertical="center"/>
    </xf>
    <xf numFmtId="0" fontId="4" fillId="7" borderId="16" xfId="9" applyFont="1" applyFill="1" applyBorder="1" applyAlignment="1" applyProtection="1">
      <alignment horizontal="left" vertical="center" wrapText="1" indent="1"/>
    </xf>
    <xf numFmtId="0" fontId="4" fillId="7" borderId="17" xfId="9" applyFont="1" applyFill="1" applyBorder="1" applyAlignment="1" applyProtection="1">
      <alignment horizontal="left" vertical="center" wrapText="1" indent="1"/>
    </xf>
    <xf numFmtId="0" fontId="4" fillId="7" borderId="18" xfId="9" applyFont="1" applyFill="1" applyBorder="1" applyAlignment="1" applyProtection="1">
      <alignment horizontal="left" vertical="center" wrapText="1" indent="1"/>
    </xf>
    <xf numFmtId="0" fontId="4" fillId="3" borderId="19" xfId="9" applyFont="1" applyFill="1" applyBorder="1" applyAlignment="1" applyProtection="1">
      <alignment horizontal="center" vertical="center"/>
    </xf>
    <xf numFmtId="0" fontId="4" fillId="3" borderId="20" xfId="9" applyFont="1" applyFill="1" applyBorder="1" applyAlignment="1" applyProtection="1">
      <alignment horizontal="center" vertical="center"/>
    </xf>
    <xf numFmtId="0" fontId="4" fillId="3" borderId="21" xfId="9" applyFont="1" applyFill="1" applyBorder="1" applyAlignment="1" applyProtection="1">
      <alignment horizontal="center" vertical="center"/>
    </xf>
    <xf numFmtId="0" fontId="4" fillId="3" borderId="22" xfId="9" applyFont="1" applyFill="1" applyBorder="1" applyAlignment="1" applyProtection="1">
      <alignment horizontal="center" vertical="center"/>
    </xf>
    <xf numFmtId="0" fontId="4" fillId="3" borderId="23" xfId="9" applyFont="1" applyFill="1" applyBorder="1" applyAlignment="1" applyProtection="1">
      <alignment horizontal="center" vertical="center"/>
    </xf>
    <xf numFmtId="0" fontId="8" fillId="6" borderId="24" xfId="9" applyFont="1" applyFill="1" applyBorder="1" applyAlignment="1" applyProtection="1">
      <alignment horizontal="center" vertical="center"/>
    </xf>
    <xf numFmtId="0" fontId="8" fillId="6" borderId="25" xfId="9" applyFont="1" applyFill="1" applyBorder="1" applyAlignment="1" applyProtection="1">
      <alignment horizontal="center" vertical="center"/>
    </xf>
    <xf numFmtId="0" fontId="4" fillId="0" borderId="0" xfId="9" applyFont="1" applyFill="1" applyBorder="1" applyAlignment="1" applyProtection="1">
      <alignment vertical="top"/>
    </xf>
    <xf numFmtId="0" fontId="4" fillId="7" borderId="26" xfId="9" applyFont="1" applyFill="1" applyBorder="1" applyAlignment="1" applyProtection="1">
      <alignment horizontal="left" vertical="center" wrapText="1" indent="1"/>
    </xf>
    <xf numFmtId="0" fontId="4" fillId="7" borderId="0" xfId="9" applyFont="1" applyFill="1" applyBorder="1" applyAlignment="1" applyProtection="1">
      <alignment horizontal="left" vertical="center" wrapText="1" indent="1"/>
    </xf>
    <xf numFmtId="0" fontId="4" fillId="7" borderId="27" xfId="9" applyFont="1" applyFill="1" applyBorder="1" applyAlignment="1" applyProtection="1">
      <alignment horizontal="left" vertical="center" wrapText="1" indent="1"/>
    </xf>
    <xf numFmtId="179" fontId="5" fillId="3" borderId="0" xfId="0" applyNumberFormat="1" applyFont="1" applyFill="1" applyBorder="1" applyAlignment="1" applyProtection="1">
      <alignment vertical="center"/>
    </xf>
    <xf numFmtId="0" fontId="4" fillId="3" borderId="28" xfId="9" applyFont="1" applyFill="1" applyBorder="1" applyAlignment="1" applyProtection="1">
      <alignment horizontal="center" vertical="center"/>
    </xf>
    <xf numFmtId="0" fontId="4" fillId="3" borderId="29" xfId="9" applyFont="1" applyFill="1" applyBorder="1" applyAlignment="1" applyProtection="1">
      <alignment horizontal="center" vertical="center"/>
    </xf>
    <xf numFmtId="180" fontId="4" fillId="0" borderId="30" xfId="3" applyNumberFormat="1" applyFont="1" applyBorder="1" applyAlignment="1" applyProtection="1">
      <alignment horizontal="center" vertical="center"/>
    </xf>
    <xf numFmtId="180" fontId="4" fillId="0" borderId="31" xfId="3" applyNumberFormat="1" applyFont="1" applyBorder="1" applyAlignment="1" applyProtection="1">
      <alignment horizontal="center" vertical="center"/>
    </xf>
    <xf numFmtId="180" fontId="4" fillId="0" borderId="32" xfId="3" applyNumberFormat="1" applyFont="1" applyBorder="1" applyAlignment="1" applyProtection="1">
      <alignment horizontal="center" vertical="center"/>
    </xf>
    <xf numFmtId="180" fontId="4" fillId="0" borderId="33" xfId="3" applyNumberFormat="1" applyFont="1" applyBorder="1" applyAlignment="1" applyProtection="1">
      <alignment horizontal="center" vertical="center"/>
    </xf>
    <xf numFmtId="0" fontId="8" fillId="6" borderId="34" xfId="9" applyFont="1" applyFill="1" applyBorder="1" applyAlignment="1" applyProtection="1">
      <alignment horizontal="center" vertical="center"/>
    </xf>
    <xf numFmtId="0" fontId="8" fillId="6" borderId="35" xfId="9" applyFont="1" applyFill="1" applyBorder="1" applyAlignment="1" applyProtection="1">
      <alignment horizontal="center" vertical="center"/>
    </xf>
    <xf numFmtId="0" fontId="4" fillId="8" borderId="36" xfId="9" applyFont="1" applyFill="1" applyBorder="1" applyAlignment="1" applyProtection="1">
      <alignment horizontal="center" vertical="top"/>
    </xf>
    <xf numFmtId="181" fontId="4" fillId="3" borderId="10" xfId="9" applyNumberFormat="1" applyFont="1" applyFill="1" applyBorder="1" applyAlignment="1" applyProtection="1">
      <alignment horizontal="center" vertical="top"/>
    </xf>
    <xf numFmtId="181" fontId="4" fillId="3" borderId="11" xfId="9" applyNumberFormat="1" applyFont="1" applyFill="1" applyBorder="1" applyAlignment="1" applyProtection="1">
      <alignment horizontal="center" vertical="top"/>
    </xf>
    <xf numFmtId="181" fontId="4" fillId="3" borderId="12" xfId="9" applyNumberFormat="1" applyFont="1" applyFill="1" applyBorder="1" applyAlignment="1" applyProtection="1">
      <alignment horizontal="center" vertical="top"/>
    </xf>
    <xf numFmtId="182" fontId="4" fillId="3" borderId="10" xfId="9" applyNumberFormat="1" applyFont="1" applyFill="1" applyBorder="1" applyAlignment="1" applyProtection="1">
      <alignment horizontal="center" vertical="top"/>
    </xf>
    <xf numFmtId="182" fontId="4" fillId="3" borderId="11" xfId="9" applyNumberFormat="1" applyFont="1" applyFill="1" applyBorder="1" applyAlignment="1" applyProtection="1">
      <alignment horizontal="center" vertical="top"/>
    </xf>
    <xf numFmtId="182" fontId="4" fillId="3" borderId="12" xfId="9" applyNumberFormat="1" applyFont="1" applyFill="1" applyBorder="1" applyAlignment="1" applyProtection="1">
      <alignment horizontal="center" vertical="top"/>
    </xf>
    <xf numFmtId="178" fontId="9" fillId="9" borderId="37" xfId="0" applyNumberFormat="1" applyFont="1" applyFill="1" applyBorder="1" applyAlignment="1" applyProtection="1">
      <alignment horizontal="center" vertical="center"/>
    </xf>
    <xf numFmtId="178" fontId="5" fillId="0" borderId="38" xfId="0" applyNumberFormat="1" applyFont="1" applyFill="1" applyBorder="1" applyAlignment="1" applyProtection="1">
      <alignment horizontal="center" vertical="center"/>
      <protection locked="0"/>
    </xf>
    <xf numFmtId="178" fontId="5" fillId="0" borderId="39" xfId="0" applyNumberFormat="1" applyFont="1" applyFill="1" applyBorder="1" applyAlignment="1" applyProtection="1">
      <alignment horizontal="center" vertical="center"/>
      <protection locked="0"/>
    </xf>
    <xf numFmtId="180" fontId="4" fillId="0" borderId="40" xfId="3" applyNumberFormat="1" applyFont="1" applyBorder="1" applyAlignment="1" applyProtection="1">
      <alignment horizontal="center" vertical="center"/>
    </xf>
    <xf numFmtId="183" fontId="10" fillId="0" borderId="41" xfId="9" applyNumberFormat="1" applyFont="1" applyBorder="1" applyAlignment="1" applyProtection="1">
      <alignment horizontal="right" vertical="center" shrinkToFit="1"/>
    </xf>
    <xf numFmtId="183" fontId="10" fillId="0" borderId="42" xfId="9" applyNumberFormat="1" applyFont="1" applyBorder="1" applyAlignment="1" applyProtection="1">
      <alignment horizontal="right" vertical="center" shrinkToFit="1"/>
    </xf>
    <xf numFmtId="0" fontId="4" fillId="8" borderId="43" xfId="9" applyFont="1" applyFill="1" applyBorder="1" applyAlignment="1" applyProtection="1">
      <alignment horizontal="center" vertical="top"/>
    </xf>
    <xf numFmtId="181" fontId="4" fillId="3" borderId="21" xfId="9" applyNumberFormat="1" applyFont="1" applyFill="1" applyBorder="1" applyAlignment="1" applyProtection="1">
      <alignment horizontal="center" vertical="top"/>
    </xf>
    <xf numFmtId="181" fontId="4" fillId="3" borderId="22" xfId="9" applyNumberFormat="1" applyFont="1" applyFill="1" applyBorder="1" applyAlignment="1" applyProtection="1">
      <alignment horizontal="center" vertical="top"/>
    </xf>
    <xf numFmtId="181" fontId="4" fillId="3" borderId="23" xfId="9" applyNumberFormat="1" applyFont="1" applyFill="1" applyBorder="1" applyAlignment="1" applyProtection="1">
      <alignment horizontal="center" vertical="top"/>
    </xf>
    <xf numFmtId="182" fontId="4" fillId="3" borderId="21" xfId="9" applyNumberFormat="1" applyFont="1" applyFill="1" applyBorder="1" applyAlignment="1" applyProtection="1">
      <alignment horizontal="center" vertical="top"/>
    </xf>
    <xf numFmtId="182" fontId="4" fillId="3" borderId="22" xfId="9" applyNumberFormat="1" applyFont="1" applyFill="1" applyBorder="1" applyAlignment="1" applyProtection="1">
      <alignment horizontal="center" vertical="top"/>
    </xf>
    <xf numFmtId="182" fontId="4" fillId="3" borderId="23" xfId="9" applyNumberFormat="1" applyFont="1" applyFill="1" applyBorder="1" applyAlignment="1" applyProtection="1">
      <alignment horizontal="center" vertical="top"/>
    </xf>
    <xf numFmtId="178" fontId="9" fillId="9" borderId="44" xfId="0" applyNumberFormat="1" applyFont="1" applyFill="1" applyBorder="1" applyAlignment="1" applyProtection="1">
      <alignment horizontal="center" vertical="center"/>
    </xf>
    <xf numFmtId="178" fontId="5" fillId="0" borderId="45" xfId="0" applyNumberFormat="1" applyFont="1" applyFill="1" applyBorder="1" applyAlignment="1" applyProtection="1">
      <alignment horizontal="center" vertical="center"/>
      <protection locked="0"/>
    </xf>
    <xf numFmtId="178" fontId="5" fillId="0" borderId="46" xfId="0" applyNumberFormat="1" applyFont="1" applyFill="1" applyBorder="1" applyAlignment="1" applyProtection="1">
      <alignment horizontal="center" vertical="center"/>
      <protection locked="0"/>
    </xf>
    <xf numFmtId="0" fontId="4" fillId="3" borderId="47" xfId="9" applyFont="1" applyFill="1" applyBorder="1" applyAlignment="1" applyProtection="1">
      <alignment horizontal="center" vertical="center"/>
    </xf>
    <xf numFmtId="0" fontId="4" fillId="3" borderId="48" xfId="9" applyFont="1" applyFill="1" applyBorder="1" applyAlignment="1" applyProtection="1">
      <alignment horizontal="center" vertical="center"/>
    </xf>
    <xf numFmtId="184" fontId="11" fillId="0" borderId="30" xfId="3" applyNumberFormat="1" applyFont="1" applyBorder="1" applyAlignment="1" applyProtection="1">
      <alignment vertical="center" shrinkToFit="1"/>
    </xf>
    <xf numFmtId="184" fontId="11" fillId="0" borderId="32" xfId="3" applyNumberFormat="1" applyFont="1" applyBorder="1" applyAlignment="1" applyProtection="1">
      <alignment vertical="center" shrinkToFit="1"/>
    </xf>
    <xf numFmtId="184" fontId="11" fillId="0" borderId="33" xfId="3" applyNumberFormat="1" applyFont="1" applyBorder="1" applyAlignment="1" applyProtection="1">
      <alignment vertical="center" shrinkToFit="1"/>
    </xf>
    <xf numFmtId="183" fontId="10" fillId="0" borderId="24" xfId="9" applyNumberFormat="1" applyFont="1" applyBorder="1" applyAlignment="1" applyProtection="1">
      <alignment horizontal="right" vertical="center" shrinkToFit="1"/>
    </xf>
    <xf numFmtId="183" fontId="10" fillId="0" borderId="25" xfId="9" applyNumberFormat="1" applyFont="1" applyBorder="1" applyAlignment="1" applyProtection="1">
      <alignment horizontal="right" vertical="center" shrinkToFit="1"/>
    </xf>
    <xf numFmtId="0" fontId="4" fillId="8" borderId="38" xfId="9" applyFont="1" applyFill="1" applyBorder="1" applyAlignment="1" applyProtection="1">
      <alignment horizontal="center" vertical="top"/>
    </xf>
    <xf numFmtId="185" fontId="4" fillId="0" borderId="28" xfId="5" applyNumberFormat="1" applyFont="1" applyBorder="1" applyAlignment="1" applyProtection="1">
      <alignment horizontal="right" vertical="top" indent="1" shrinkToFit="1"/>
    </xf>
    <xf numFmtId="185" fontId="4" fillId="0" borderId="49" xfId="5" applyNumberFormat="1" applyFont="1" applyBorder="1" applyAlignment="1" applyProtection="1">
      <alignment horizontal="right" vertical="top" indent="1" shrinkToFit="1"/>
    </xf>
    <xf numFmtId="185" fontId="4" fillId="0" borderId="29" xfId="5" applyNumberFormat="1" applyFont="1" applyBorder="1" applyAlignment="1" applyProtection="1">
      <alignment horizontal="right" vertical="top" indent="1" shrinkToFit="1"/>
    </xf>
    <xf numFmtId="0" fontId="4" fillId="8" borderId="45" xfId="9" applyFont="1" applyFill="1" applyBorder="1" applyAlignment="1" applyProtection="1">
      <alignment horizontal="center" vertical="top"/>
    </xf>
    <xf numFmtId="185" fontId="4" fillId="0" borderId="50" xfId="5" applyNumberFormat="1" applyFont="1" applyBorder="1" applyAlignment="1" applyProtection="1">
      <alignment horizontal="right" vertical="top" indent="1" shrinkToFit="1"/>
    </xf>
    <xf numFmtId="185" fontId="4" fillId="0" borderId="51" xfId="5" applyNumberFormat="1" applyFont="1" applyBorder="1" applyAlignment="1" applyProtection="1">
      <alignment horizontal="right" vertical="top" indent="1" shrinkToFit="1"/>
    </xf>
    <xf numFmtId="185" fontId="4" fillId="0" borderId="52" xfId="5" applyNumberFormat="1" applyFont="1" applyBorder="1" applyAlignment="1" applyProtection="1">
      <alignment horizontal="right" vertical="top" indent="1" shrinkToFit="1"/>
    </xf>
    <xf numFmtId="0" fontId="12" fillId="3" borderId="0" xfId="0" applyFont="1" applyFill="1" applyAlignment="1" applyProtection="1"/>
    <xf numFmtId="178" fontId="5" fillId="0" borderId="53" xfId="0" applyNumberFormat="1" applyFont="1" applyFill="1" applyBorder="1" applyAlignment="1" applyProtection="1">
      <alignment horizontal="center" vertical="center"/>
      <protection locked="0"/>
    </xf>
    <xf numFmtId="183" fontId="10" fillId="0" borderId="54" xfId="9" applyNumberFormat="1" applyFont="1" applyBorder="1" applyAlignment="1" applyProtection="1">
      <alignment horizontal="right" vertical="center" shrinkToFit="1"/>
    </xf>
    <xf numFmtId="183" fontId="10" fillId="0" borderId="55" xfId="9" applyNumberFormat="1" applyFont="1" applyBorder="1" applyAlignment="1" applyProtection="1">
      <alignment horizontal="right" vertical="center" shrinkToFit="1"/>
    </xf>
    <xf numFmtId="0" fontId="4" fillId="8" borderId="56" xfId="9" applyFont="1" applyFill="1" applyBorder="1" applyAlignment="1" applyProtection="1">
      <alignment horizontal="center" vertical="top"/>
    </xf>
    <xf numFmtId="185" fontId="4" fillId="0" borderId="57" xfId="5" applyNumberFormat="1" applyFont="1" applyBorder="1" applyAlignment="1" applyProtection="1">
      <alignment horizontal="right" vertical="top" indent="1" shrinkToFit="1"/>
    </xf>
    <xf numFmtId="185" fontId="4" fillId="0" borderId="58" xfId="5" applyNumberFormat="1" applyFont="1" applyBorder="1" applyAlignment="1" applyProtection="1">
      <alignment horizontal="right" vertical="top" indent="1" shrinkToFit="1"/>
    </xf>
    <xf numFmtId="185" fontId="4" fillId="0" borderId="59" xfId="5" applyNumberFormat="1" applyFont="1" applyBorder="1" applyAlignment="1" applyProtection="1">
      <alignment horizontal="right" vertical="top" indent="1" shrinkToFit="1"/>
    </xf>
    <xf numFmtId="178" fontId="13" fillId="9" borderId="4" xfId="0" applyNumberFormat="1" applyFont="1" applyFill="1" applyBorder="1" applyAlignment="1" applyProtection="1">
      <alignment horizontal="center" vertical="center" wrapText="1"/>
    </xf>
    <xf numFmtId="178" fontId="5" fillId="0" borderId="60" xfId="0" applyNumberFormat="1" applyFont="1" applyFill="1" applyBorder="1" applyAlignment="1" applyProtection="1">
      <alignment vertical="center"/>
      <protection locked="0"/>
    </xf>
    <xf numFmtId="179" fontId="5" fillId="3" borderId="24" xfId="0" applyNumberFormat="1" applyFont="1" applyFill="1" applyBorder="1" applyAlignment="1" applyProtection="1">
      <alignment vertical="center"/>
    </xf>
    <xf numFmtId="0" fontId="7" fillId="6" borderId="14" xfId="9" applyFont="1" applyFill="1" applyBorder="1" applyAlignment="1" applyProtection="1">
      <alignment horizontal="center" vertical="center"/>
    </xf>
    <xf numFmtId="0" fontId="7" fillId="6" borderId="15" xfId="9" applyFont="1" applyFill="1" applyBorder="1" applyAlignment="1" applyProtection="1">
      <alignment horizontal="center" vertical="center"/>
    </xf>
    <xf numFmtId="178" fontId="9" fillId="6" borderId="4" xfId="0" applyNumberFormat="1" applyFont="1" applyFill="1" applyBorder="1" applyAlignment="1" applyProtection="1">
      <alignment horizontal="center" vertical="center"/>
    </xf>
    <xf numFmtId="179" fontId="5" fillId="0" borderId="5" xfId="0" applyNumberFormat="1" applyFont="1" applyFill="1" applyBorder="1" applyAlignment="1" applyProtection="1">
      <alignment vertical="center"/>
      <protection locked="0"/>
    </xf>
    <xf numFmtId="179" fontId="5" fillId="0" borderId="38" xfId="0" applyNumberFormat="1" applyFont="1" applyFill="1" applyBorder="1" applyAlignment="1" applyProtection="1">
      <alignment vertical="center"/>
      <protection locked="0"/>
    </xf>
    <xf numFmtId="179" fontId="5" fillId="0" borderId="6" xfId="0" applyNumberFormat="1" applyFont="1" applyFill="1" applyBorder="1" applyAlignment="1" applyProtection="1">
      <alignment vertical="center"/>
      <protection locked="0"/>
    </xf>
    <xf numFmtId="0" fontId="4" fillId="3" borderId="47" xfId="9" applyFont="1" applyFill="1" applyBorder="1" applyAlignment="1" applyProtection="1">
      <alignment horizontal="center" wrapText="1"/>
    </xf>
    <xf numFmtId="0" fontId="4" fillId="3" borderId="48" xfId="9" applyFont="1" applyFill="1" applyBorder="1" applyAlignment="1" applyProtection="1">
      <alignment horizontal="center" vertical="top" wrapText="1"/>
    </xf>
    <xf numFmtId="0" fontId="7" fillId="6" borderId="34" xfId="9" applyFont="1" applyFill="1" applyBorder="1" applyAlignment="1" applyProtection="1">
      <alignment horizontal="center" vertical="center"/>
    </xf>
    <xf numFmtId="0" fontId="7" fillId="6" borderId="35" xfId="9" applyFont="1" applyFill="1" applyBorder="1" applyAlignment="1" applyProtection="1">
      <alignment horizontal="center" vertical="center"/>
    </xf>
    <xf numFmtId="179" fontId="5" fillId="0" borderId="45" xfId="0" applyNumberFormat="1" applyFont="1" applyFill="1" applyBorder="1" applyAlignment="1" applyProtection="1">
      <alignment vertical="center"/>
      <protection locked="0"/>
    </xf>
    <xf numFmtId="0" fontId="4" fillId="3" borderId="19" xfId="9" applyFont="1" applyFill="1" applyBorder="1" applyAlignment="1" applyProtection="1">
      <alignment horizontal="center" wrapText="1"/>
    </xf>
    <xf numFmtId="0" fontId="4" fillId="3" borderId="20" xfId="9" applyFont="1" applyFill="1" applyBorder="1" applyAlignment="1" applyProtection="1">
      <alignment horizontal="center" vertical="top" wrapText="1"/>
    </xf>
    <xf numFmtId="179" fontId="10" fillId="0" borderId="41" xfId="9" applyNumberFormat="1" applyFont="1" applyBorder="1" applyAlignment="1" applyProtection="1">
      <alignment vertical="center"/>
    </xf>
    <xf numFmtId="179" fontId="10" fillId="0" borderId="42" xfId="9" applyNumberFormat="1" applyFont="1" applyBorder="1" applyAlignment="1" applyProtection="1">
      <alignment vertical="center"/>
    </xf>
    <xf numFmtId="179" fontId="10" fillId="0" borderId="24" xfId="9" applyNumberFormat="1" applyFont="1" applyBorder="1" applyAlignment="1" applyProtection="1">
      <alignment vertical="center"/>
    </xf>
    <xf numFmtId="179" fontId="10" fillId="0" borderId="25" xfId="9" applyNumberFormat="1" applyFont="1" applyBorder="1" applyAlignment="1" applyProtection="1">
      <alignment vertical="center"/>
    </xf>
    <xf numFmtId="179" fontId="10" fillId="0" borderId="54" xfId="9" applyNumberFormat="1" applyFont="1" applyBorder="1" applyAlignment="1" applyProtection="1">
      <alignment vertical="center"/>
    </xf>
    <xf numFmtId="179" fontId="10" fillId="0" borderId="55" xfId="9" applyNumberFormat="1" applyFont="1" applyBorder="1" applyAlignment="1" applyProtection="1">
      <alignment vertical="center"/>
    </xf>
    <xf numFmtId="179" fontId="5" fillId="0" borderId="43" xfId="0" applyNumberFormat="1" applyFont="1" applyFill="1" applyBorder="1" applyAlignment="1" applyProtection="1">
      <alignment vertical="center"/>
      <protection locked="0"/>
    </xf>
    <xf numFmtId="0" fontId="4" fillId="3" borderId="60" xfId="9" applyFont="1" applyFill="1" applyBorder="1" applyAlignment="1" applyProtection="1">
      <alignment horizontal="center" wrapText="1"/>
    </xf>
    <xf numFmtId="0" fontId="4" fillId="3" borderId="61" xfId="9" applyFont="1" applyFill="1" applyBorder="1" applyAlignment="1" applyProtection="1">
      <alignment horizontal="center" vertical="top" wrapText="1"/>
    </xf>
    <xf numFmtId="0" fontId="7" fillId="0" borderId="13" xfId="9" applyFont="1" applyBorder="1" applyAlignment="1" applyProtection="1">
      <alignment horizontal="right"/>
    </xf>
    <xf numFmtId="0" fontId="7" fillId="0" borderId="0" xfId="9" applyFont="1" applyAlignment="1" applyProtection="1">
      <alignment horizontal="right"/>
    </xf>
    <xf numFmtId="178" fontId="9" fillId="10" borderId="4" xfId="0" applyNumberFormat="1" applyFont="1" applyFill="1" applyBorder="1" applyAlignment="1" applyProtection="1">
      <alignment horizontal="center" vertical="center"/>
    </xf>
    <xf numFmtId="0" fontId="7" fillId="0" borderId="13" xfId="9" applyFont="1" applyBorder="1" applyAlignment="1" applyProtection="1"/>
    <xf numFmtId="0" fontId="7" fillId="0" borderId="7" xfId="9" applyFont="1" applyBorder="1" applyAlignment="1" applyProtection="1"/>
    <xf numFmtId="0" fontId="4" fillId="3" borderId="62" xfId="9" applyFont="1" applyFill="1" applyBorder="1" applyAlignment="1" applyProtection="1">
      <alignment horizontal="center" vertical="center"/>
    </xf>
    <xf numFmtId="0" fontId="4" fillId="3" borderId="60" xfId="9" applyFont="1" applyFill="1" applyBorder="1" applyAlignment="1" applyProtection="1">
      <alignment horizontal="center" vertical="center"/>
    </xf>
    <xf numFmtId="0" fontId="4" fillId="3" borderId="61" xfId="9" applyFont="1" applyFill="1" applyBorder="1" applyAlignment="1" applyProtection="1">
      <alignment horizontal="center" vertical="center"/>
    </xf>
    <xf numFmtId="0" fontId="4" fillId="3" borderId="63" xfId="9" applyFont="1" applyFill="1" applyBorder="1" applyAlignment="1" applyProtection="1">
      <alignment horizontal="center" vertical="center"/>
    </xf>
    <xf numFmtId="0" fontId="4" fillId="0" borderId="28" xfId="9" applyFont="1" applyBorder="1" applyAlignment="1" applyProtection="1">
      <alignment horizontal="center" vertical="center"/>
    </xf>
    <xf numFmtId="0" fontId="4" fillId="0" borderId="49" xfId="9" applyFont="1" applyBorder="1" applyAlignment="1" applyProtection="1">
      <alignment horizontal="center" vertical="center"/>
    </xf>
    <xf numFmtId="0" fontId="4" fillId="0" borderId="29" xfId="9" applyFont="1" applyBorder="1" applyAlignment="1" applyProtection="1">
      <alignment horizontal="center" vertical="center"/>
    </xf>
    <xf numFmtId="184" fontId="11" fillId="0" borderId="64" xfId="3" applyNumberFormat="1" applyFont="1" applyBorder="1" applyAlignment="1" applyProtection="1">
      <alignment vertical="center" shrinkToFit="1"/>
    </xf>
    <xf numFmtId="184" fontId="11" fillId="0" borderId="65" xfId="3" applyNumberFormat="1" applyFont="1" applyBorder="1" applyAlignment="1" applyProtection="1">
      <alignment vertical="center" shrinkToFit="1"/>
    </xf>
    <xf numFmtId="184" fontId="11" fillId="0" borderId="66" xfId="3" applyNumberFormat="1" applyFont="1" applyBorder="1" applyAlignment="1" applyProtection="1">
      <alignment vertical="center" shrinkToFit="1"/>
    </xf>
    <xf numFmtId="0" fontId="4" fillId="3" borderId="13" xfId="9" applyFont="1" applyFill="1" applyBorder="1" applyAlignment="1" applyProtection="1">
      <alignment horizontal="center" vertical="center"/>
    </xf>
    <xf numFmtId="0" fontId="4" fillId="3" borderId="7" xfId="9" applyFont="1" applyFill="1" applyBorder="1" applyAlignment="1" applyProtection="1">
      <alignment horizontal="center" vertical="center"/>
    </xf>
    <xf numFmtId="0" fontId="4" fillId="0" borderId="21" xfId="9" applyFont="1" applyBorder="1" applyAlignment="1" applyProtection="1">
      <alignment horizontal="center" vertical="center"/>
    </xf>
    <xf numFmtId="0" fontId="4" fillId="0" borderId="22" xfId="9" applyFont="1" applyBorder="1" applyAlignment="1" applyProtection="1">
      <alignment horizontal="center" vertical="center"/>
    </xf>
    <xf numFmtId="0" fontId="4" fillId="0" borderId="23" xfId="9" applyFont="1" applyBorder="1" applyAlignment="1" applyProtection="1">
      <alignment horizontal="center" vertical="center"/>
    </xf>
    <xf numFmtId="0" fontId="4" fillId="3" borderId="67" xfId="9" applyFont="1" applyFill="1" applyBorder="1" applyAlignment="1" applyProtection="1">
      <alignment horizontal="center" vertical="center"/>
    </xf>
    <xf numFmtId="0" fontId="4" fillId="3" borderId="68" xfId="9" applyFont="1" applyFill="1" applyBorder="1" applyAlignment="1" applyProtection="1">
      <alignment horizontal="center" vertical="center"/>
    </xf>
    <xf numFmtId="185" fontId="11" fillId="0" borderId="28" xfId="9" applyNumberFormat="1" applyFont="1" applyBorder="1" applyAlignment="1" applyProtection="1">
      <alignment vertical="center" shrinkToFit="1"/>
    </xf>
    <xf numFmtId="185" fontId="11" fillId="0" borderId="49" xfId="9" applyNumberFormat="1" applyFont="1" applyBorder="1" applyAlignment="1" applyProtection="1">
      <alignment vertical="center" shrinkToFit="1"/>
    </xf>
    <xf numFmtId="185" fontId="11" fillId="0" borderId="29" xfId="9" applyNumberFormat="1" applyFont="1" applyBorder="1" applyAlignment="1" applyProtection="1">
      <alignment vertical="center" shrinkToFit="1"/>
    </xf>
    <xf numFmtId="178" fontId="9" fillId="11" borderId="4" xfId="0" applyNumberFormat="1" applyFont="1" applyFill="1" applyBorder="1" applyAlignment="1" applyProtection="1">
      <alignment horizontal="center" vertical="center"/>
    </xf>
    <xf numFmtId="0" fontId="4" fillId="12" borderId="69" xfId="9" applyFont="1" applyFill="1" applyBorder="1" applyAlignment="1" applyProtection="1">
      <alignment horizontal="center" vertical="center"/>
    </xf>
    <xf numFmtId="186" fontId="4" fillId="0" borderId="36" xfId="9" applyNumberFormat="1" applyFont="1" applyFill="1" applyBorder="1" applyAlignment="1" applyProtection="1">
      <alignment horizontal="center" vertical="center"/>
    </xf>
    <xf numFmtId="0" fontId="11" fillId="3" borderId="70" xfId="9" applyFont="1" applyFill="1" applyBorder="1" applyAlignment="1" applyProtection="1">
      <alignment horizontal="center" wrapText="1"/>
    </xf>
    <xf numFmtId="0" fontId="14" fillId="3" borderId="71" xfId="9" applyFont="1" applyFill="1" applyBorder="1" applyAlignment="1" applyProtection="1">
      <alignment horizontal="center" vertical="top" wrapText="1"/>
    </xf>
    <xf numFmtId="187" fontId="4" fillId="0" borderId="72" xfId="3" applyNumberFormat="1" applyFont="1" applyBorder="1" applyAlignment="1" applyProtection="1">
      <alignment horizontal="center" vertical="center" shrinkToFit="1"/>
    </xf>
    <xf numFmtId="185" fontId="11" fillId="0" borderId="73" xfId="9" applyNumberFormat="1" applyFont="1" applyBorder="1" applyAlignment="1" applyProtection="1">
      <alignment vertical="center" shrinkToFit="1"/>
    </xf>
    <xf numFmtId="185" fontId="11" fillId="0" borderId="74" xfId="9" applyNumberFormat="1" applyFont="1" applyBorder="1" applyAlignment="1" applyProtection="1">
      <alignment vertical="center" shrinkToFit="1"/>
    </xf>
    <xf numFmtId="185" fontId="11" fillId="0" borderId="75" xfId="9" applyNumberFormat="1" applyFont="1" applyBorder="1" applyAlignment="1" applyProtection="1">
      <alignment vertical="center" shrinkToFit="1"/>
    </xf>
    <xf numFmtId="0" fontId="4" fillId="12" borderId="43" xfId="9" applyFont="1" applyFill="1" applyBorder="1" applyAlignment="1" applyProtection="1">
      <alignment horizontal="center" vertical="center"/>
    </xf>
    <xf numFmtId="186" fontId="4" fillId="0" borderId="45" xfId="9" applyNumberFormat="1" applyFont="1" applyFill="1" applyBorder="1" applyAlignment="1" applyProtection="1">
      <alignment horizontal="center" vertical="center"/>
    </xf>
    <xf numFmtId="0" fontId="11" fillId="3" borderId="76" xfId="9" applyFont="1" applyFill="1" applyBorder="1" applyAlignment="1" applyProtection="1">
      <alignment horizontal="center" wrapText="1"/>
    </xf>
    <xf numFmtId="0" fontId="14" fillId="3" borderId="77" xfId="9" applyFont="1" applyFill="1" applyBorder="1" applyAlignment="1" applyProtection="1">
      <alignment horizontal="center" vertical="top" wrapText="1"/>
    </xf>
    <xf numFmtId="0" fontId="4" fillId="3" borderId="78" xfId="9" applyFont="1" applyFill="1" applyBorder="1" applyAlignment="1" applyProtection="1">
      <alignment horizontal="center" vertical="center"/>
    </xf>
    <xf numFmtId="0" fontId="4" fillId="3" borderId="79" xfId="9" applyFont="1" applyFill="1" applyBorder="1" applyAlignment="1" applyProtection="1">
      <alignment horizontal="center" vertical="center"/>
    </xf>
    <xf numFmtId="185" fontId="11" fillId="0" borderId="78" xfId="9" applyNumberFormat="1" applyFont="1" applyBorder="1" applyAlignment="1" applyProtection="1">
      <alignment horizontal="right" vertical="center" shrinkToFit="1"/>
    </xf>
    <xf numFmtId="185" fontId="11" fillId="0" borderId="17" xfId="9" applyNumberFormat="1" applyFont="1" applyBorder="1" applyAlignment="1" applyProtection="1">
      <alignment horizontal="right" vertical="center" shrinkToFit="1"/>
    </xf>
    <xf numFmtId="185" fontId="11" fillId="0" borderId="79" xfId="9" applyNumberFormat="1" applyFont="1" applyBorder="1" applyAlignment="1" applyProtection="1">
      <alignment horizontal="right" vertical="center" shrinkToFit="1"/>
    </xf>
    <xf numFmtId="0" fontId="4" fillId="12" borderId="45" xfId="9" applyFont="1" applyFill="1" applyBorder="1" applyAlignment="1" applyProtection="1">
      <alignment horizontal="center" vertical="center"/>
    </xf>
    <xf numFmtId="0" fontId="4" fillId="3" borderId="76" xfId="9" applyFont="1" applyFill="1" applyBorder="1" applyAlignment="1" applyProtection="1">
      <alignment horizontal="center" vertical="center"/>
    </xf>
    <xf numFmtId="0" fontId="4" fillId="3" borderId="77" xfId="9" applyFont="1" applyFill="1" applyBorder="1" applyAlignment="1" applyProtection="1">
      <alignment horizontal="center" vertical="center"/>
    </xf>
    <xf numFmtId="187" fontId="4" fillId="0" borderId="80" xfId="3" applyNumberFormat="1" applyFont="1" applyBorder="1" applyAlignment="1" applyProtection="1">
      <alignment horizontal="center" vertical="center" shrinkToFit="1"/>
    </xf>
    <xf numFmtId="185" fontId="11" fillId="0" borderId="13" xfId="9" applyNumberFormat="1" applyFont="1" applyBorder="1" applyAlignment="1" applyProtection="1">
      <alignment horizontal="right" vertical="center" shrinkToFit="1"/>
    </xf>
    <xf numFmtId="185" fontId="11" fillId="0" borderId="0" xfId="9" applyNumberFormat="1" applyFont="1" applyBorder="1" applyAlignment="1" applyProtection="1">
      <alignment horizontal="right" vertical="center" shrinkToFit="1"/>
    </xf>
    <xf numFmtId="185" fontId="11" fillId="0" borderId="7" xfId="9" applyNumberFormat="1" applyFont="1" applyBorder="1" applyAlignment="1" applyProtection="1">
      <alignment horizontal="right" vertical="center" shrinkToFit="1"/>
    </xf>
    <xf numFmtId="0" fontId="4" fillId="12" borderId="81" xfId="9" applyFont="1" applyFill="1" applyBorder="1" applyAlignment="1" applyProtection="1">
      <alignment horizontal="center" vertical="center"/>
    </xf>
    <xf numFmtId="186" fontId="4" fillId="0" borderId="56" xfId="9" applyNumberFormat="1" applyFont="1" applyFill="1" applyBorder="1" applyAlignment="1" applyProtection="1">
      <alignment horizontal="center" vertical="center"/>
    </xf>
    <xf numFmtId="0" fontId="4" fillId="3" borderId="82" xfId="9" applyFont="1" applyFill="1" applyBorder="1" applyAlignment="1" applyProtection="1">
      <alignment horizontal="center" vertical="center"/>
    </xf>
    <xf numFmtId="0" fontId="4" fillId="3" borderId="83" xfId="9" applyFont="1" applyFill="1" applyBorder="1" applyAlignment="1" applyProtection="1">
      <alignment horizontal="center" vertical="center"/>
    </xf>
    <xf numFmtId="185" fontId="11" fillId="0" borderId="82" xfId="9" applyNumberFormat="1" applyFont="1" applyBorder="1" applyAlignment="1" applyProtection="1">
      <alignment horizontal="right" vertical="center" shrinkToFit="1"/>
    </xf>
    <xf numFmtId="185" fontId="11" fillId="0" borderId="84" xfId="9" applyNumberFormat="1" applyFont="1" applyBorder="1" applyAlignment="1" applyProtection="1">
      <alignment horizontal="right" vertical="center" shrinkToFit="1"/>
    </xf>
    <xf numFmtId="185" fontId="11" fillId="0" borderId="83" xfId="9" applyNumberFormat="1" applyFont="1" applyBorder="1" applyAlignment="1" applyProtection="1">
      <alignment horizontal="right" vertical="center" shrinkToFit="1"/>
    </xf>
    <xf numFmtId="0" fontId="4" fillId="7" borderId="85" xfId="9" applyFont="1" applyFill="1" applyBorder="1" applyAlignment="1" applyProtection="1">
      <alignment horizontal="left" vertical="center" wrapText="1" indent="1"/>
    </xf>
    <xf numFmtId="0" fontId="4" fillId="7" borderId="86" xfId="9" applyFont="1" applyFill="1" applyBorder="1" applyAlignment="1" applyProtection="1">
      <alignment horizontal="left" vertical="center" wrapText="1" indent="1"/>
    </xf>
    <xf numFmtId="0" fontId="4" fillId="7" borderId="87" xfId="9" applyFont="1" applyFill="1" applyBorder="1" applyAlignment="1" applyProtection="1">
      <alignment horizontal="left" vertical="center" wrapText="1" indent="1"/>
    </xf>
    <xf numFmtId="0" fontId="4" fillId="0" borderId="0" xfId="9" applyFont="1" applyFill="1" applyBorder="1" applyAlignment="1" applyProtection="1">
      <alignment horizontal="center" vertical="center"/>
    </xf>
    <xf numFmtId="188" fontId="4" fillId="0" borderId="0" xfId="9" applyNumberFormat="1" applyFont="1" applyFill="1" applyBorder="1" applyAlignment="1" applyProtection="1">
      <alignment horizontal="center" vertical="center"/>
    </xf>
    <xf numFmtId="0" fontId="4" fillId="13" borderId="0" xfId="9" applyFont="1" applyFill="1" applyBorder="1" applyProtection="1">
      <alignment vertical="center"/>
    </xf>
    <xf numFmtId="0" fontId="4" fillId="13" borderId="0" xfId="9" applyFont="1" applyFill="1" applyProtection="1">
      <alignment vertical="center"/>
    </xf>
    <xf numFmtId="0" fontId="4" fillId="13" borderId="0" xfId="9" applyFont="1" applyFill="1" applyBorder="1" applyAlignment="1" applyProtection="1">
      <alignment vertical="center"/>
    </xf>
    <xf numFmtId="0" fontId="4" fillId="13" borderId="0" xfId="9" applyFont="1" applyFill="1" applyBorder="1" applyAlignment="1" applyProtection="1">
      <alignment horizontal="center" vertical="top"/>
    </xf>
    <xf numFmtId="185" fontId="4" fillId="13" borderId="0" xfId="5" applyNumberFormat="1" applyFont="1" applyFill="1" applyBorder="1" applyAlignment="1" applyProtection="1">
      <alignment horizontal="right" vertical="top" indent="1" shrinkToFit="1"/>
    </xf>
    <xf numFmtId="178" fontId="9" fillId="11" borderId="88" xfId="0" applyNumberFormat="1" applyFont="1" applyFill="1" applyBorder="1" applyAlignment="1" applyProtection="1">
      <alignment horizontal="center" vertical="center"/>
    </xf>
    <xf numFmtId="179" fontId="5" fillId="0" borderId="89" xfId="0" applyNumberFormat="1" applyFont="1" applyFill="1" applyBorder="1" applyAlignment="1" applyProtection="1">
      <alignment vertical="center"/>
      <protection locked="0"/>
    </xf>
    <xf numFmtId="179" fontId="5" fillId="0" borderId="90" xfId="0" applyNumberFormat="1" applyFont="1" applyFill="1" applyBorder="1" applyAlignment="1" applyProtection="1">
      <alignment vertical="center"/>
      <protection locked="0"/>
    </xf>
    <xf numFmtId="179" fontId="5" fillId="0" borderId="91" xfId="0" applyNumberFormat="1" applyFont="1" applyFill="1" applyBorder="1" applyAlignment="1" applyProtection="1">
      <alignment vertical="center"/>
      <protection locked="0"/>
    </xf>
    <xf numFmtId="0" fontId="15" fillId="3" borderId="92" xfId="9" applyFont="1" applyFill="1" applyBorder="1" applyAlignment="1" applyProtection="1">
      <alignment horizontal="center" vertical="center" wrapText="1"/>
    </xf>
    <xf numFmtId="0" fontId="15" fillId="3" borderId="93" xfId="9" applyFont="1" applyFill="1" applyBorder="1" applyAlignment="1" applyProtection="1">
      <alignment horizontal="center" vertical="center" wrapText="1"/>
    </xf>
    <xf numFmtId="0" fontId="4" fillId="0" borderId="94" xfId="9" applyFont="1" applyFill="1" applyBorder="1" applyAlignment="1" applyProtection="1">
      <alignment horizontal="center" vertical="center" shrinkToFit="1"/>
    </xf>
    <xf numFmtId="0" fontId="16" fillId="14" borderId="0" xfId="0" applyFont="1" applyFill="1" applyAlignment="1" applyProtection="1">
      <alignment horizontal="left" vertical="center" wrapText="1"/>
    </xf>
    <xf numFmtId="0" fontId="15" fillId="3" borderId="95" xfId="9" applyFont="1" applyFill="1" applyBorder="1" applyAlignment="1" applyProtection="1">
      <alignment horizontal="center" vertical="center" wrapText="1"/>
    </xf>
    <xf numFmtId="0" fontId="15" fillId="3" borderId="96" xfId="9" applyFont="1" applyFill="1" applyBorder="1" applyAlignment="1" applyProtection="1">
      <alignment horizontal="center" vertical="center" wrapText="1"/>
    </xf>
    <xf numFmtId="0" fontId="0" fillId="5" borderId="0" xfId="0" applyFill="1" applyProtection="1"/>
    <xf numFmtId="0" fontId="0" fillId="3" borderId="0" xfId="0" applyFill="1" applyAlignment="1" applyProtection="1">
      <alignment horizontal="left" vertical="center"/>
    </xf>
    <xf numFmtId="0" fontId="0" fillId="15" borderId="0" xfId="0" applyFill="1" applyAlignment="1" applyProtection="1">
      <alignment horizontal="center" vertical="center"/>
      <protection locked="0"/>
    </xf>
    <xf numFmtId="0" fontId="0" fillId="3" borderId="0" xfId="0" applyFill="1" applyAlignment="1" applyProtection="1">
      <alignment vertical="top"/>
    </xf>
    <xf numFmtId="0" fontId="0" fillId="0" borderId="0" xfId="3" applyFont="1" applyProtection="1">
      <alignment vertical="center"/>
    </xf>
    <xf numFmtId="189" fontId="0" fillId="0" borderId="0" xfId="1" applyNumberFormat="1" applyFont="1" applyAlignment="1" applyProtection="1">
      <alignment horizontal="center" vertical="center"/>
    </xf>
    <xf numFmtId="0" fontId="0" fillId="0" borderId="0" xfId="3" applyFont="1" applyAlignment="1" applyProtection="1">
      <alignment vertical="center"/>
    </xf>
    <xf numFmtId="0" fontId="1" fillId="0" borderId="0" xfId="3" applyBorder="1" applyProtection="1">
      <alignment vertical="center"/>
    </xf>
    <xf numFmtId="0" fontId="17" fillId="16" borderId="0" xfId="3" applyFont="1" applyFill="1" applyAlignment="1" applyProtection="1">
      <alignment horizontal="center" vertical="center"/>
    </xf>
    <xf numFmtId="0" fontId="0" fillId="0" borderId="0" xfId="0"/>
    <xf numFmtId="0" fontId="17" fillId="16" borderId="0" xfId="3" applyFont="1" applyFill="1" applyAlignment="1" applyProtection="1">
      <alignment vertical="center"/>
    </xf>
    <xf numFmtId="0" fontId="18" fillId="0" borderId="0" xfId="3" applyFont="1" applyProtection="1">
      <alignment vertical="center"/>
    </xf>
    <xf numFmtId="0" fontId="17" fillId="17" borderId="0" xfId="3" applyFont="1" applyFill="1" applyBorder="1" applyAlignment="1" applyProtection="1">
      <alignment horizontal="center" vertical="center"/>
    </xf>
    <xf numFmtId="0" fontId="19" fillId="0" borderId="0" xfId="3" applyFont="1" applyProtection="1">
      <alignment vertical="center"/>
    </xf>
    <xf numFmtId="0" fontId="17" fillId="17" borderId="0" xfId="3" applyFont="1" applyFill="1" applyAlignment="1" applyProtection="1">
      <alignment horizontal="center" vertical="center"/>
    </xf>
    <xf numFmtId="0" fontId="16" fillId="14" borderId="80" xfId="3" applyFont="1" applyFill="1" applyBorder="1" applyAlignment="1" applyProtection="1">
      <alignment horizontal="center" vertical="center" wrapText="1"/>
    </xf>
    <xf numFmtId="0" fontId="20" fillId="14" borderId="80" xfId="3" applyFont="1" applyFill="1" applyBorder="1" applyAlignment="1" applyProtection="1">
      <alignment horizontal="center" vertical="center" wrapText="1"/>
    </xf>
    <xf numFmtId="0" fontId="16" fillId="14" borderId="97" xfId="3" applyFont="1" applyFill="1" applyBorder="1" applyAlignment="1" applyProtection="1">
      <alignment horizontal="center" vertical="center" wrapText="1"/>
    </xf>
    <xf numFmtId="0" fontId="20" fillId="14" borderId="97" xfId="3" applyFont="1" applyFill="1" applyBorder="1" applyAlignment="1" applyProtection="1">
      <alignment horizontal="center" vertical="center" wrapText="1"/>
    </xf>
    <xf numFmtId="0" fontId="17" fillId="18" borderId="0" xfId="3" applyFont="1" applyFill="1" applyAlignment="1" applyProtection="1">
      <alignment horizontal="left" vertical="center"/>
    </xf>
    <xf numFmtId="0" fontId="17" fillId="19" borderId="0" xfId="3" applyFont="1" applyFill="1" applyAlignment="1" applyProtection="1">
      <alignment horizontal="center" vertical="center"/>
    </xf>
    <xf numFmtId="0" fontId="17" fillId="18" borderId="0" xfId="3" applyFont="1" applyFill="1" applyAlignment="1" applyProtection="1">
      <alignment horizontal="center" vertical="center"/>
    </xf>
    <xf numFmtId="0" fontId="17" fillId="0" borderId="0" xfId="3" applyFont="1" applyBorder="1" applyAlignment="1" applyProtection="1">
      <alignment horizontal="center" vertical="center"/>
    </xf>
    <xf numFmtId="0" fontId="1" fillId="0" borderId="80" xfId="3" applyBorder="1" applyProtection="1">
      <alignment vertical="center"/>
    </xf>
    <xf numFmtId="0" fontId="21" fillId="14" borderId="98" xfId="3" applyFont="1" applyFill="1" applyBorder="1" applyAlignment="1" applyProtection="1">
      <alignment horizontal="center" vertical="center"/>
    </xf>
    <xf numFmtId="0" fontId="21" fillId="14" borderId="99" xfId="3" applyFont="1" applyFill="1" applyBorder="1" applyAlignment="1" applyProtection="1">
      <alignment horizontal="center" vertical="center"/>
    </xf>
    <xf numFmtId="0" fontId="21" fillId="14" borderId="97" xfId="3" applyFont="1" applyFill="1" applyBorder="1" applyAlignment="1" applyProtection="1">
      <alignment horizontal="center" vertical="center"/>
    </xf>
    <xf numFmtId="0" fontId="1" fillId="0" borderId="100" xfId="3" applyBorder="1" applyAlignment="1" applyProtection="1">
      <alignment horizontal="center" vertical="center"/>
    </xf>
    <xf numFmtId="0" fontId="21" fillId="14" borderId="80" xfId="3" applyFont="1" applyFill="1" applyBorder="1" applyAlignment="1" applyProtection="1">
      <alignment horizontal="center" vertical="center"/>
    </xf>
    <xf numFmtId="0" fontId="0" fillId="16" borderId="0" xfId="3" applyFont="1" applyFill="1" applyProtection="1">
      <alignment vertical="center"/>
    </xf>
    <xf numFmtId="0" fontId="22" fillId="0" borderId="0" xfId="0" applyFont="1"/>
    <xf numFmtId="190" fontId="21" fillId="14" borderId="101" xfId="3" applyNumberFormat="1" applyFont="1" applyFill="1" applyBorder="1" applyAlignment="1" applyProtection="1">
      <alignment horizontal="center" vertical="center"/>
    </xf>
    <xf numFmtId="190" fontId="22" fillId="0" borderId="102" xfId="3" applyNumberFormat="1" applyFont="1" applyBorder="1" applyProtection="1">
      <alignment vertical="center"/>
    </xf>
    <xf numFmtId="190" fontId="22" fillId="0" borderId="103" xfId="3" applyNumberFormat="1" applyFont="1" applyBorder="1" applyProtection="1">
      <alignment vertical="center"/>
    </xf>
    <xf numFmtId="190" fontId="22" fillId="0" borderId="104" xfId="3" applyNumberFormat="1" applyFont="1" applyBorder="1" applyProtection="1">
      <alignment vertical="center"/>
    </xf>
    <xf numFmtId="190" fontId="22" fillId="0" borderId="105" xfId="3" applyNumberFormat="1" applyFont="1" applyBorder="1" applyProtection="1">
      <alignment vertical="center"/>
    </xf>
    <xf numFmtId="190" fontId="22" fillId="0" borderId="106" xfId="3" applyNumberFormat="1" applyFont="1" applyBorder="1" applyProtection="1">
      <alignment vertical="center"/>
    </xf>
    <xf numFmtId="190" fontId="22" fillId="0" borderId="107" xfId="3" applyNumberFormat="1" applyFont="1" applyBorder="1" applyProtection="1">
      <alignment vertical="center"/>
    </xf>
    <xf numFmtId="190" fontId="22" fillId="0" borderId="108" xfId="3" applyNumberFormat="1" applyFont="1" applyBorder="1" applyProtection="1">
      <alignment vertical="center"/>
    </xf>
    <xf numFmtId="190" fontId="22" fillId="0" borderId="109" xfId="3" applyNumberFormat="1" applyFont="1" applyBorder="1" applyProtection="1">
      <alignment vertical="center"/>
    </xf>
    <xf numFmtId="190" fontId="22" fillId="0" borderId="110" xfId="10" applyNumberFormat="1" applyFont="1" applyBorder="1" applyAlignment="1" applyProtection="1">
      <alignment vertical="center"/>
    </xf>
    <xf numFmtId="0" fontId="17" fillId="0" borderId="100" xfId="3" applyFont="1" applyBorder="1" applyAlignment="1" applyProtection="1">
      <alignment horizontal="center" vertical="center"/>
    </xf>
    <xf numFmtId="190" fontId="21" fillId="14" borderId="111" xfId="3" applyNumberFormat="1" applyFont="1" applyFill="1" applyBorder="1" applyAlignment="1" applyProtection="1">
      <alignment horizontal="center" vertical="center"/>
    </xf>
    <xf numFmtId="190" fontId="22" fillId="0" borderId="112" xfId="3" applyNumberFormat="1" applyFont="1" applyBorder="1" applyProtection="1">
      <alignment vertical="center"/>
    </xf>
    <xf numFmtId="190" fontId="22" fillId="0" borderId="110" xfId="3" applyNumberFormat="1" applyFont="1" applyBorder="1" applyProtection="1">
      <alignment vertical="center"/>
    </xf>
    <xf numFmtId="0" fontId="1" fillId="14" borderId="102" xfId="3" applyFont="1" applyFill="1" applyBorder="1" applyAlignment="1" applyProtection="1">
      <alignment horizontal="center" vertical="center"/>
    </xf>
    <xf numFmtId="0" fontId="1" fillId="14" borderId="109" xfId="3" applyFont="1" applyFill="1" applyBorder="1" applyAlignment="1" applyProtection="1">
      <alignment horizontal="center" vertical="center"/>
    </xf>
    <xf numFmtId="0" fontId="1" fillId="14" borderId="110" xfId="3" applyFont="1" applyFill="1" applyBorder="1" applyAlignment="1" applyProtection="1">
      <alignment horizontal="center" vertical="center"/>
    </xf>
    <xf numFmtId="0" fontId="21" fillId="14" borderId="111" xfId="3" applyFont="1" applyFill="1" applyBorder="1" applyAlignment="1" applyProtection="1">
      <alignment horizontal="center" vertical="center"/>
    </xf>
    <xf numFmtId="0" fontId="21" fillId="19" borderId="102" xfId="3" applyFont="1" applyFill="1" applyBorder="1" applyAlignment="1" applyProtection="1">
      <alignment horizontal="left" vertical="center" indent="2"/>
    </xf>
    <xf numFmtId="0" fontId="21" fillId="20" borderId="113" xfId="3" applyFont="1" applyFill="1" applyBorder="1" applyAlignment="1" applyProtection="1">
      <alignment horizontal="left" vertical="center" indent="2"/>
    </xf>
    <xf numFmtId="0" fontId="21" fillId="0" borderId="114" xfId="3" applyFont="1" applyBorder="1" applyAlignment="1" applyProtection="1">
      <alignment horizontal="center" vertical="center"/>
    </xf>
    <xf numFmtId="0" fontId="21" fillId="0" borderId="115" xfId="3" applyFont="1" applyBorder="1" applyAlignment="1" applyProtection="1">
      <alignment horizontal="center" vertical="center"/>
    </xf>
    <xf numFmtId="0" fontId="21" fillId="0" borderId="109" xfId="3" applyFont="1" applyBorder="1" applyAlignment="1" applyProtection="1">
      <alignment horizontal="center" vertical="center"/>
    </xf>
    <xf numFmtId="0" fontId="21" fillId="21" borderId="110" xfId="3" applyFont="1" applyFill="1" applyBorder="1" applyAlignment="1" applyProtection="1">
      <alignment horizontal="center" vertical="center"/>
    </xf>
    <xf numFmtId="0" fontId="21" fillId="14" borderId="110" xfId="3" applyFont="1" applyFill="1" applyBorder="1" applyAlignment="1" applyProtection="1">
      <alignment horizontal="center" vertical="center"/>
    </xf>
    <xf numFmtId="0" fontId="21" fillId="14" borderId="116" xfId="3" applyFont="1" applyFill="1" applyBorder="1" applyAlignment="1" applyProtection="1">
      <alignment horizontal="center" vertical="center"/>
    </xf>
    <xf numFmtId="0" fontId="22" fillId="0" borderId="117" xfId="3" applyFont="1" applyFill="1" applyBorder="1" applyProtection="1">
      <alignment vertical="center"/>
    </xf>
    <xf numFmtId="190" fontId="22" fillId="0" borderId="118" xfId="3" applyNumberFormat="1" applyFont="1" applyFill="1" applyBorder="1" applyProtection="1">
      <alignment vertical="center"/>
    </xf>
    <xf numFmtId="190" fontId="1" fillId="0" borderId="119" xfId="3" applyNumberFormat="1" applyFont="1" applyFill="1" applyBorder="1" applyProtection="1">
      <alignment vertical="center"/>
    </xf>
    <xf numFmtId="190" fontId="1" fillId="0" borderId="100" xfId="3" applyNumberFormat="1" applyBorder="1" applyProtection="1">
      <alignment vertical="center"/>
    </xf>
    <xf numFmtId="190" fontId="1" fillId="16" borderId="120" xfId="3" applyNumberFormat="1" applyFill="1" applyBorder="1" applyProtection="1">
      <alignment vertical="center"/>
    </xf>
    <xf numFmtId="190" fontId="21" fillId="14" borderId="121" xfId="3" applyNumberFormat="1" applyFont="1" applyFill="1" applyBorder="1" applyAlignment="1" applyProtection="1">
      <alignment horizontal="center" vertical="center"/>
    </xf>
    <xf numFmtId="190" fontId="22" fillId="0" borderId="30" xfId="3" applyNumberFormat="1" applyFont="1" applyBorder="1" applyProtection="1">
      <alignment vertical="center"/>
    </xf>
    <xf numFmtId="190" fontId="22" fillId="0" borderId="122" xfId="3" applyNumberFormat="1" applyFont="1" applyBorder="1" applyProtection="1">
      <alignment vertical="center"/>
    </xf>
    <xf numFmtId="190" fontId="22" fillId="0" borderId="123" xfId="3" applyNumberFormat="1" applyFont="1" applyBorder="1" applyProtection="1">
      <alignment vertical="center"/>
    </xf>
    <xf numFmtId="190" fontId="22" fillId="0" borderId="124" xfId="3" applyNumberFormat="1" applyFont="1" applyBorder="1" applyProtection="1">
      <alignment vertical="center"/>
    </xf>
    <xf numFmtId="190" fontId="22" fillId="0" borderId="125" xfId="3" applyNumberFormat="1" applyFont="1" applyBorder="1" applyProtection="1">
      <alignment vertical="center"/>
    </xf>
    <xf numFmtId="190" fontId="22" fillId="0" borderId="126" xfId="3" applyNumberFormat="1" applyFont="1" applyBorder="1" applyProtection="1">
      <alignment vertical="center"/>
    </xf>
    <xf numFmtId="190" fontId="22" fillId="0" borderId="127" xfId="3" applyNumberFormat="1" applyFont="1" applyBorder="1" applyProtection="1">
      <alignment vertical="center"/>
    </xf>
    <xf numFmtId="190" fontId="22" fillId="0" borderId="32" xfId="3" applyNumberFormat="1" applyFont="1" applyBorder="1" applyProtection="1">
      <alignment vertical="center"/>
    </xf>
    <xf numFmtId="189" fontId="22" fillId="0" borderId="33" xfId="1" applyNumberFormat="1" applyFont="1" applyBorder="1" applyAlignment="1" applyProtection="1">
      <alignment vertical="center"/>
    </xf>
    <xf numFmtId="190" fontId="21" fillId="14" borderId="128" xfId="3" applyNumberFormat="1" applyFont="1" applyFill="1" applyBorder="1" applyAlignment="1" applyProtection="1">
      <alignment horizontal="center" vertical="center"/>
    </xf>
    <xf numFmtId="190" fontId="22" fillId="0" borderId="129" xfId="3" applyNumberFormat="1" applyFont="1" applyBorder="1" applyProtection="1">
      <alignment vertical="center"/>
    </xf>
    <xf numFmtId="190" fontId="22" fillId="0" borderId="130" xfId="3" applyNumberFormat="1" applyFont="1" applyBorder="1" applyProtection="1">
      <alignment vertical="center"/>
    </xf>
    <xf numFmtId="190" fontId="22" fillId="0" borderId="131" xfId="3" applyNumberFormat="1" applyFont="1" applyBorder="1" applyProtection="1">
      <alignment vertical="center"/>
    </xf>
    <xf numFmtId="190" fontId="22" fillId="0" borderId="132" xfId="3" applyNumberFormat="1" applyFont="1" applyBorder="1" applyProtection="1">
      <alignment vertical="center"/>
    </xf>
    <xf numFmtId="0" fontId="1" fillId="0" borderId="133" xfId="3" applyBorder="1" applyAlignment="1" applyProtection="1">
      <alignment horizontal="center" vertical="center"/>
    </xf>
    <xf numFmtId="0" fontId="1" fillId="0" borderId="134" xfId="3" applyBorder="1" applyAlignment="1" applyProtection="1">
      <alignment horizontal="center" vertical="center"/>
    </xf>
    <xf numFmtId="0" fontId="1" fillId="0" borderId="135" xfId="3" applyBorder="1" applyAlignment="1" applyProtection="1">
      <alignment horizontal="center" vertical="center"/>
    </xf>
    <xf numFmtId="0" fontId="21" fillId="14" borderId="136" xfId="3" applyFont="1" applyFill="1" applyBorder="1" applyAlignment="1" applyProtection="1">
      <alignment horizontal="center" vertical="center"/>
    </xf>
    <xf numFmtId="0" fontId="21" fillId="19" borderId="30" xfId="3" applyFont="1" applyFill="1" applyBorder="1" applyAlignment="1" applyProtection="1">
      <alignment horizontal="left" vertical="center" indent="2"/>
    </xf>
    <xf numFmtId="0" fontId="21" fillId="19" borderId="137" xfId="3" applyFont="1" applyFill="1" applyBorder="1" applyAlignment="1" applyProtection="1">
      <alignment horizontal="left" vertical="center" indent="2"/>
    </xf>
    <xf numFmtId="0" fontId="21" fillId="19" borderId="138" xfId="3" applyFont="1" applyFill="1" applyBorder="1" applyAlignment="1" applyProtection="1">
      <alignment horizontal="left" vertical="center" indent="2"/>
    </xf>
    <xf numFmtId="0" fontId="21" fillId="21" borderId="139" xfId="3" applyFont="1" applyFill="1" applyBorder="1" applyAlignment="1" applyProtection="1">
      <alignment horizontal="center" vertical="center"/>
    </xf>
    <xf numFmtId="191" fontId="22" fillId="0" borderId="98" xfId="3" applyNumberFormat="1" applyFont="1" applyFill="1" applyBorder="1" applyAlignment="1" applyProtection="1">
      <alignment horizontal="right" vertical="center"/>
    </xf>
    <xf numFmtId="190" fontId="22" fillId="0" borderId="99" xfId="3" applyNumberFormat="1" applyFont="1" applyFill="1" applyBorder="1" applyAlignment="1" applyProtection="1">
      <alignment horizontal="right" vertical="center"/>
    </xf>
    <xf numFmtId="190" fontId="22" fillId="22" borderId="97" xfId="3" applyNumberFormat="1" applyFont="1" applyFill="1" applyBorder="1" applyAlignment="1" applyProtection="1">
      <alignment horizontal="right" vertical="center"/>
    </xf>
    <xf numFmtId="190" fontId="1" fillId="0" borderId="0" xfId="3" applyNumberFormat="1" applyBorder="1" applyProtection="1">
      <alignment vertical="center"/>
    </xf>
    <xf numFmtId="190" fontId="23" fillId="0" borderId="0" xfId="3" applyNumberFormat="1" applyFont="1" applyBorder="1" applyProtection="1">
      <alignment vertical="center"/>
    </xf>
    <xf numFmtId="190" fontId="21" fillId="14" borderId="140" xfId="3" applyNumberFormat="1" applyFont="1" applyFill="1" applyBorder="1" applyAlignment="1" applyProtection="1">
      <alignment horizontal="center" vertical="center"/>
    </xf>
    <xf numFmtId="190" fontId="22" fillId="0" borderId="30" xfId="3" applyNumberFormat="1" applyFont="1" applyBorder="1" applyAlignment="1" applyProtection="1">
      <alignment horizontal="center" vertical="center"/>
    </xf>
    <xf numFmtId="190" fontId="22" fillId="21" borderId="122" xfId="3" applyNumberFormat="1" applyFont="1" applyFill="1" applyBorder="1" applyAlignment="1" applyProtection="1">
      <alignment horizontal="center" vertical="center"/>
    </xf>
    <xf numFmtId="190" fontId="22" fillId="0" borderId="123" xfId="3" applyNumberFormat="1" applyFont="1" applyBorder="1" applyAlignment="1" applyProtection="1">
      <alignment horizontal="center" vertical="center"/>
    </xf>
    <xf numFmtId="190" fontId="22" fillId="0" borderId="124" xfId="3" applyNumberFormat="1" applyFont="1" applyBorder="1" applyAlignment="1" applyProtection="1">
      <alignment horizontal="center" vertical="center"/>
    </xf>
    <xf numFmtId="190" fontId="22" fillId="0" borderId="125" xfId="3" applyNumberFormat="1" applyFont="1" applyBorder="1" applyAlignment="1" applyProtection="1">
      <alignment horizontal="center" vertical="center"/>
    </xf>
    <xf numFmtId="177" fontId="22" fillId="23" borderId="123" xfId="10" applyFont="1" applyFill="1" applyBorder="1" applyAlignment="1" applyProtection="1">
      <alignment horizontal="center" vertical="center"/>
    </xf>
    <xf numFmtId="177" fontId="22" fillId="23" borderId="124" xfId="10" applyFont="1" applyFill="1" applyBorder="1" applyAlignment="1" applyProtection="1">
      <alignment horizontal="center" vertical="center"/>
    </xf>
    <xf numFmtId="177" fontId="22" fillId="23" borderId="125" xfId="10" applyFont="1" applyFill="1" applyBorder="1" applyAlignment="1" applyProtection="1">
      <alignment horizontal="center" vertical="center"/>
    </xf>
    <xf numFmtId="192" fontId="22" fillId="24" borderId="122" xfId="3" applyNumberFormat="1" applyFont="1" applyFill="1" applyBorder="1" applyAlignment="1" applyProtection="1">
      <alignment horizontal="center" vertical="center"/>
    </xf>
    <xf numFmtId="177" fontId="22" fillId="25" borderId="32" xfId="10" applyFont="1" applyFill="1" applyBorder="1" applyAlignment="1" applyProtection="1">
      <alignment horizontal="center" vertical="center"/>
    </xf>
    <xf numFmtId="177" fontId="22" fillId="26" borderId="33" xfId="10" applyFont="1" applyFill="1" applyBorder="1" applyAlignment="1" applyProtection="1">
      <alignment horizontal="center" vertical="center"/>
    </xf>
    <xf numFmtId="0" fontId="21" fillId="0" borderId="0" xfId="3" applyFont="1" applyAlignment="1" applyProtection="1">
      <alignment horizontal="right" vertical="center"/>
    </xf>
    <xf numFmtId="190" fontId="22" fillId="0" borderId="102" xfId="10" applyNumberFormat="1" applyFont="1" applyBorder="1" applyAlignment="1" applyProtection="1">
      <alignment vertical="center"/>
    </xf>
    <xf numFmtId="190" fontId="22" fillId="0" borderId="109" xfId="10" applyNumberFormat="1" applyFont="1" applyBorder="1" applyAlignment="1" applyProtection="1">
      <alignment vertical="center"/>
    </xf>
    <xf numFmtId="190" fontId="22" fillId="0" borderId="112" xfId="10" applyNumberFormat="1" applyFont="1" applyBorder="1" applyAlignment="1" applyProtection="1">
      <alignment vertical="center"/>
    </xf>
    <xf numFmtId="0" fontId="21" fillId="14" borderId="141" xfId="3" applyFont="1" applyFill="1" applyBorder="1" applyAlignment="1" applyProtection="1">
      <alignment horizontal="center" vertical="center" shrinkToFit="1"/>
    </xf>
    <xf numFmtId="0" fontId="1" fillId="14" borderId="142" xfId="3" applyFont="1" applyFill="1" applyBorder="1" applyAlignment="1" applyProtection="1">
      <alignment horizontal="center" vertical="center"/>
    </xf>
    <xf numFmtId="189" fontId="1" fillId="0" borderId="143" xfId="1" applyNumberFormat="1" applyFont="1" applyBorder="1" applyAlignment="1" applyProtection="1">
      <alignment vertical="center"/>
    </xf>
    <xf numFmtId="189" fontId="1" fillId="0" borderId="40" xfId="1" applyNumberFormat="1" applyFont="1" applyBorder="1" applyAlignment="1" applyProtection="1">
      <alignment vertical="center"/>
    </xf>
    <xf numFmtId="189" fontId="1" fillId="0" borderId="144" xfId="1" applyNumberFormat="1" applyFont="1" applyBorder="1" applyAlignment="1" applyProtection="1">
      <alignment vertical="center"/>
    </xf>
    <xf numFmtId="0" fontId="18" fillId="0" borderId="0" xfId="3" applyFont="1" applyAlignment="1" applyProtection="1">
      <alignment horizontal="center" vertical="center"/>
    </xf>
    <xf numFmtId="0" fontId="22" fillId="0" borderId="98" xfId="3" applyFont="1" applyFill="1" applyBorder="1" applyProtection="1">
      <alignment vertical="center"/>
    </xf>
    <xf numFmtId="190" fontId="22" fillId="0" borderId="99" xfId="3" applyNumberFormat="1" applyFont="1" applyFill="1" applyBorder="1" applyProtection="1">
      <alignment vertical="center"/>
    </xf>
    <xf numFmtId="190" fontId="1" fillId="0" borderId="97" xfId="3" applyNumberFormat="1" applyFont="1" applyFill="1" applyBorder="1" applyProtection="1">
      <alignment vertical="center"/>
    </xf>
    <xf numFmtId="192" fontId="22" fillId="23" borderId="123" xfId="3" applyNumberFormat="1" applyFont="1" applyFill="1" applyBorder="1" applyAlignment="1" applyProtection="1">
      <alignment horizontal="center" vertical="center"/>
    </xf>
    <xf numFmtId="192" fontId="22" fillId="23" borderId="124" xfId="3" applyNumberFormat="1" applyFont="1" applyFill="1" applyBorder="1" applyAlignment="1" applyProtection="1">
      <alignment horizontal="center" vertical="center"/>
    </xf>
    <xf numFmtId="192" fontId="22" fillId="23" borderId="125" xfId="3" applyNumberFormat="1" applyFont="1" applyFill="1" applyBorder="1" applyAlignment="1" applyProtection="1">
      <alignment horizontal="center" vertical="center"/>
    </xf>
    <xf numFmtId="0" fontId="20" fillId="14" borderId="102" xfId="3" applyFont="1" applyFill="1" applyBorder="1" applyAlignment="1" applyProtection="1">
      <alignment horizontal="center" vertical="center" shrinkToFit="1"/>
    </xf>
    <xf numFmtId="177" fontId="0" fillId="0" borderId="109" xfId="10" applyFont="1" applyBorder="1" applyAlignment="1" applyProtection="1">
      <alignment vertical="center"/>
    </xf>
    <xf numFmtId="177" fontId="0" fillId="0" borderId="110" xfId="10" applyFont="1" applyBorder="1" applyAlignment="1" applyProtection="1">
      <alignment vertical="center"/>
    </xf>
    <xf numFmtId="0" fontId="20" fillId="0" borderId="80" xfId="3" applyFont="1" applyBorder="1" applyAlignment="1" applyProtection="1">
      <alignment horizontal="center" vertical="center" wrapText="1"/>
    </xf>
    <xf numFmtId="190" fontId="22" fillId="0" borderId="30" xfId="10" applyNumberFormat="1" applyFont="1" applyBorder="1" applyAlignment="1" applyProtection="1">
      <alignment vertical="center"/>
    </xf>
    <xf numFmtId="190" fontId="22" fillId="0" borderId="32" xfId="10" applyNumberFormat="1" applyFont="1" applyBorder="1" applyAlignment="1" applyProtection="1">
      <alignment vertical="center"/>
    </xf>
    <xf numFmtId="190" fontId="22" fillId="0" borderId="137" xfId="10" applyNumberFormat="1" applyFont="1" applyBorder="1" applyAlignment="1" applyProtection="1">
      <alignment vertical="center"/>
    </xf>
    <xf numFmtId="190" fontId="22" fillId="0" borderId="33" xfId="10" applyNumberFormat="1" applyFont="1" applyBorder="1" applyAlignment="1" applyProtection="1">
      <alignment vertical="center"/>
    </xf>
    <xf numFmtId="0" fontId="21" fillId="14" borderId="145" xfId="3" applyFont="1" applyFill="1" applyBorder="1" applyAlignment="1" applyProtection="1">
      <alignment horizontal="center" vertical="center" shrinkToFit="1"/>
    </xf>
    <xf numFmtId="0" fontId="1" fillId="14" borderId="146" xfId="3" applyFont="1" applyFill="1" applyBorder="1" applyAlignment="1" applyProtection="1">
      <alignment horizontal="center" vertical="center"/>
    </xf>
    <xf numFmtId="189" fontId="1" fillId="0" borderId="147" xfId="1" applyNumberFormat="1" applyFont="1" applyBorder="1" applyAlignment="1" applyProtection="1">
      <alignment vertical="center"/>
    </xf>
    <xf numFmtId="189" fontId="22" fillId="22" borderId="32" xfId="1" applyNumberFormat="1" applyFont="1" applyFill="1" applyBorder="1" applyAlignment="1" applyProtection="1">
      <alignment vertical="center"/>
    </xf>
    <xf numFmtId="189" fontId="22" fillId="22" borderId="33" xfId="1" applyNumberFormat="1" applyFont="1" applyFill="1" applyBorder="1" applyAlignment="1" applyProtection="1">
      <alignment vertical="center"/>
    </xf>
    <xf numFmtId="189" fontId="1" fillId="0" borderId="0" xfId="1" applyNumberFormat="1" applyFont="1" applyBorder="1" applyAlignment="1" applyProtection="1">
      <alignment horizontal="center" vertical="center"/>
    </xf>
    <xf numFmtId="190" fontId="1" fillId="0" borderId="0" xfId="3" applyNumberFormat="1" applyBorder="1" applyAlignment="1" applyProtection="1">
      <alignment horizontal="right" vertical="center"/>
    </xf>
    <xf numFmtId="0" fontId="23" fillId="0" borderId="0" xfId="3" applyFont="1" applyAlignment="1" applyProtection="1">
      <alignment horizontal="right" vertical="center"/>
    </xf>
    <xf numFmtId="190" fontId="22" fillId="23" borderId="123" xfId="3" applyNumberFormat="1" applyFont="1" applyFill="1" applyBorder="1" applyProtection="1">
      <alignment vertical="center"/>
    </xf>
    <xf numFmtId="190" fontId="22" fillId="23" borderId="124" xfId="3" applyNumberFormat="1" applyFont="1" applyFill="1" applyBorder="1" applyProtection="1">
      <alignment vertical="center"/>
    </xf>
    <xf numFmtId="190" fontId="22" fillId="23" borderId="125" xfId="3" applyNumberFormat="1" applyFont="1" applyFill="1" applyBorder="1" applyProtection="1">
      <alignment vertical="center"/>
    </xf>
    <xf numFmtId="190" fontId="22" fillId="24" borderId="122" xfId="3" applyNumberFormat="1" applyFont="1" applyFill="1" applyBorder="1" applyProtection="1">
      <alignment vertical="center"/>
    </xf>
    <xf numFmtId="193" fontId="22" fillId="25" borderId="32" xfId="10" applyNumberFormat="1" applyFont="1" applyFill="1" applyBorder="1" applyAlignment="1" applyProtection="1">
      <alignment vertical="center"/>
    </xf>
    <xf numFmtId="0" fontId="20" fillId="14" borderId="30" xfId="3" applyFont="1" applyFill="1" applyBorder="1" applyAlignment="1" applyProtection="1">
      <alignment horizontal="center" vertical="center" shrinkToFit="1"/>
    </xf>
    <xf numFmtId="177" fontId="0" fillId="0" borderId="32" xfId="10" applyFont="1" applyBorder="1" applyAlignment="1" applyProtection="1">
      <alignment vertical="center"/>
    </xf>
    <xf numFmtId="177" fontId="0" fillId="0" borderId="33" xfId="10" applyFont="1" applyBorder="1" applyAlignment="1" applyProtection="1">
      <alignment vertical="center"/>
    </xf>
    <xf numFmtId="190" fontId="22" fillId="0" borderId="120" xfId="3" applyNumberFormat="1" applyFont="1" applyBorder="1" applyProtection="1">
      <alignment vertical="center"/>
    </xf>
    <xf numFmtId="190" fontId="1" fillId="0" borderId="120" xfId="3" applyNumberFormat="1" applyBorder="1" applyProtection="1">
      <alignment vertical="center"/>
    </xf>
    <xf numFmtId="190" fontId="22" fillId="0" borderId="133" xfId="10" applyNumberFormat="1" applyFont="1" applyBorder="1" applyAlignment="1" applyProtection="1">
      <alignment vertical="center"/>
    </xf>
    <xf numFmtId="190" fontId="22" fillId="0" borderId="134" xfId="10" applyNumberFormat="1" applyFont="1" applyBorder="1" applyAlignment="1" applyProtection="1">
      <alignment vertical="center"/>
    </xf>
    <xf numFmtId="190" fontId="22" fillId="0" borderId="148" xfId="10" applyNumberFormat="1" applyFont="1" applyBorder="1" applyAlignment="1" applyProtection="1">
      <alignment vertical="center"/>
    </xf>
    <xf numFmtId="190" fontId="22" fillId="0" borderId="135" xfId="10" applyNumberFormat="1" applyFont="1" applyBorder="1" applyAlignment="1" applyProtection="1">
      <alignment vertical="center"/>
    </xf>
    <xf numFmtId="189" fontId="1" fillId="0" borderId="80" xfId="1" applyNumberFormat="1" applyFont="1" applyBorder="1" applyAlignment="1" applyProtection="1">
      <alignment vertical="center"/>
    </xf>
    <xf numFmtId="0" fontId="24" fillId="0" borderId="0" xfId="3" applyFont="1" applyAlignment="1" applyProtection="1">
      <alignment horizontal="right" vertical="center"/>
    </xf>
    <xf numFmtId="189" fontId="1" fillId="0" borderId="32" xfId="1" applyNumberFormat="1" applyFont="1" applyBorder="1" applyAlignment="1" applyProtection="1">
      <alignment vertical="center"/>
    </xf>
    <xf numFmtId="189" fontId="1" fillId="0" borderId="33" xfId="1" applyNumberFormat="1" applyFont="1" applyBorder="1" applyAlignment="1" applyProtection="1">
      <alignment vertical="center"/>
    </xf>
    <xf numFmtId="194" fontId="1" fillId="0" borderId="149" xfId="3" applyNumberFormat="1" applyBorder="1" applyAlignment="1" applyProtection="1">
      <alignment horizontal="center" vertical="center"/>
    </xf>
    <xf numFmtId="189" fontId="21" fillId="14" borderId="102" xfId="1" applyNumberFormat="1" applyFont="1" applyFill="1" applyBorder="1" applyAlignment="1" applyProtection="1">
      <alignment horizontal="center" vertical="center"/>
    </xf>
    <xf numFmtId="189" fontId="1" fillId="27" borderId="103" xfId="1" applyNumberFormat="1" applyFont="1" applyFill="1" applyBorder="1" applyAlignment="1" applyProtection="1">
      <alignment horizontal="center" vertical="center"/>
    </xf>
    <xf numFmtId="189" fontId="1" fillId="27" borderId="109" xfId="1" applyNumberFormat="1" applyFont="1" applyFill="1" applyBorder="1" applyAlignment="1" applyProtection="1">
      <alignment horizontal="center" vertical="center"/>
    </xf>
    <xf numFmtId="189" fontId="1" fillId="0" borderId="110" xfId="1" applyNumberFormat="1" applyFont="1" applyBorder="1" applyAlignment="1" applyProtection="1">
      <alignment horizontal="center" vertical="center"/>
    </xf>
    <xf numFmtId="195" fontId="1" fillId="0" borderId="111" xfId="1" applyNumberFormat="1" applyFont="1" applyBorder="1" applyAlignment="1" applyProtection="1">
      <alignment horizontal="center" vertical="center"/>
    </xf>
    <xf numFmtId="189" fontId="1" fillId="27" borderId="110" xfId="1" applyNumberFormat="1" applyFont="1" applyFill="1" applyBorder="1" applyAlignment="1" applyProtection="1">
      <alignment horizontal="center" vertical="center"/>
    </xf>
    <xf numFmtId="0" fontId="0" fillId="27" borderId="110" xfId="10" applyNumberFormat="1" applyFont="1" applyFill="1" applyBorder="1" applyAlignment="1" applyProtection="1">
      <alignment horizontal="center" vertical="center"/>
    </xf>
    <xf numFmtId="176" fontId="21" fillId="14" borderId="80" xfId="1" applyFont="1" applyFill="1" applyBorder="1" applyAlignment="1" applyProtection="1">
      <alignment horizontal="center" vertical="center"/>
    </xf>
    <xf numFmtId="189" fontId="1" fillId="0" borderId="30" xfId="1" applyNumberFormat="1" applyFont="1" applyBorder="1" applyAlignment="1" applyProtection="1">
      <alignment horizontal="center" vertical="center"/>
    </xf>
    <xf numFmtId="189" fontId="1" fillId="21" borderId="122" xfId="1" applyNumberFormat="1" applyFont="1" applyFill="1" applyBorder="1" applyAlignment="1" applyProtection="1">
      <alignment horizontal="center" vertical="center"/>
    </xf>
    <xf numFmtId="189" fontId="1" fillId="0" borderId="123" xfId="1" applyNumberFormat="1" applyFont="1" applyBorder="1" applyAlignment="1" applyProtection="1">
      <alignment horizontal="center" vertical="center"/>
    </xf>
    <xf numFmtId="189" fontId="1" fillId="0" borderId="124" xfId="1" applyNumberFormat="1" applyFont="1" applyBorder="1" applyAlignment="1" applyProtection="1">
      <alignment horizontal="center" vertical="center"/>
    </xf>
    <xf numFmtId="189" fontId="1" fillId="0" borderId="125" xfId="1" applyNumberFormat="1" applyFont="1" applyBorder="1" applyAlignment="1" applyProtection="1">
      <alignment horizontal="center" vertical="center"/>
    </xf>
    <xf numFmtId="189" fontId="1" fillId="23" borderId="123" xfId="1" applyNumberFormat="1" applyFont="1" applyFill="1" applyBorder="1" applyAlignment="1" applyProtection="1">
      <alignment horizontal="center" vertical="center"/>
    </xf>
    <xf numFmtId="189" fontId="1" fillId="23" borderId="124" xfId="1" applyNumberFormat="1" applyFont="1" applyFill="1" applyBorder="1" applyAlignment="1" applyProtection="1">
      <alignment horizontal="center" vertical="center"/>
    </xf>
    <xf numFmtId="189" fontId="1" fillId="23" borderId="125" xfId="1" applyNumberFormat="1" applyFont="1" applyFill="1" applyBorder="1" applyAlignment="1" applyProtection="1">
      <alignment horizontal="center" vertical="center"/>
    </xf>
    <xf numFmtId="189" fontId="1" fillId="24" borderId="147" xfId="1" applyNumberFormat="1" applyFont="1" applyFill="1" applyBorder="1" applyAlignment="1" applyProtection="1">
      <alignment horizontal="center" vertical="center"/>
    </xf>
    <xf numFmtId="189" fontId="1" fillId="25" borderId="32" xfId="1" applyNumberFormat="1" applyFont="1" applyFill="1" applyBorder="1" applyAlignment="1" applyProtection="1">
      <alignment horizontal="center" vertical="center"/>
    </xf>
    <xf numFmtId="189" fontId="1" fillId="26" borderId="32" xfId="1" applyNumberFormat="1" applyFont="1" applyFill="1" applyBorder="1" applyAlignment="1" applyProtection="1">
      <alignment horizontal="center" vertical="center"/>
    </xf>
    <xf numFmtId="189" fontId="1" fillId="14" borderId="149" xfId="1" applyNumberFormat="1" applyFont="1" applyFill="1" applyBorder="1" applyAlignment="1" applyProtection="1">
      <alignment horizontal="center" vertical="center"/>
    </xf>
    <xf numFmtId="177" fontId="0" fillId="14" borderId="30" xfId="10" applyFont="1" applyFill="1" applyBorder="1" applyAlignment="1" applyProtection="1">
      <alignment horizontal="center" vertical="center"/>
    </xf>
    <xf numFmtId="189" fontId="1" fillId="0" borderId="32" xfId="1" applyNumberFormat="1" applyFont="1" applyBorder="1" applyAlignment="1" applyProtection="1">
      <alignment horizontal="center" vertical="center"/>
    </xf>
    <xf numFmtId="189" fontId="1" fillId="0" borderId="33" xfId="1" applyNumberFormat="1" applyFont="1" applyBorder="1" applyAlignment="1" applyProtection="1">
      <alignment horizontal="center" vertical="center"/>
    </xf>
    <xf numFmtId="189" fontId="1" fillId="0" borderId="150" xfId="1" applyNumberFormat="1" applyFont="1" applyBorder="1" applyAlignment="1" applyProtection="1">
      <alignment horizontal="center" vertical="center"/>
    </xf>
    <xf numFmtId="189" fontId="1" fillId="0" borderId="151" xfId="1" applyNumberFormat="1" applyFont="1" applyBorder="1" applyAlignment="1" applyProtection="1">
      <alignment horizontal="center" vertical="center"/>
    </xf>
    <xf numFmtId="189" fontId="1" fillId="14" borderId="109" xfId="1" applyNumberFormat="1" applyFont="1" applyFill="1" applyBorder="1" applyAlignment="1" applyProtection="1">
      <alignment horizontal="center" vertical="center"/>
    </xf>
    <xf numFmtId="189" fontId="21" fillId="14" borderId="80" xfId="1" applyNumberFormat="1" applyFont="1" applyFill="1" applyBorder="1" applyAlignment="1" applyProtection="1">
      <alignment horizontal="center" vertical="center"/>
    </xf>
    <xf numFmtId="189" fontId="1" fillId="0" borderId="102" xfId="1" applyNumberFormat="1" applyFont="1" applyBorder="1" applyAlignment="1" applyProtection="1">
      <alignment horizontal="center" vertical="center"/>
    </xf>
    <xf numFmtId="189" fontId="1" fillId="0" borderId="109" xfId="1" applyNumberFormat="1" applyFont="1" applyBorder="1" applyAlignment="1" applyProtection="1">
      <alignment horizontal="center" vertical="center"/>
    </xf>
    <xf numFmtId="195" fontId="1" fillId="0" borderId="102" xfId="1" applyNumberFormat="1" applyFont="1" applyBorder="1" applyAlignment="1" applyProtection="1">
      <alignment horizontal="center" vertical="center"/>
    </xf>
    <xf numFmtId="195" fontId="1" fillId="0" borderId="109" xfId="1" applyNumberFormat="1" applyFont="1" applyBorder="1" applyAlignment="1" applyProtection="1">
      <alignment horizontal="center" vertical="center"/>
    </xf>
    <xf numFmtId="195" fontId="1" fillId="0" borderId="110" xfId="1" applyNumberFormat="1" applyFont="1" applyBorder="1" applyAlignment="1" applyProtection="1">
      <alignment horizontal="center" vertical="center"/>
    </xf>
    <xf numFmtId="189" fontId="1" fillId="14" borderId="111" xfId="1" applyNumberFormat="1" applyFont="1" applyFill="1" applyBorder="1" applyAlignment="1" applyProtection="1">
      <alignment horizontal="center" vertical="center"/>
    </xf>
    <xf numFmtId="189" fontId="1" fillId="21" borderId="111" xfId="1" applyNumberFormat="1" applyFont="1" applyFill="1" applyBorder="1" applyAlignment="1" applyProtection="1">
      <alignment horizontal="center" vertical="center"/>
    </xf>
    <xf numFmtId="189" fontId="21" fillId="14" borderId="98" xfId="1" applyNumberFormat="1" applyFont="1" applyFill="1" applyBorder="1" applyAlignment="1" applyProtection="1">
      <alignment horizontal="center" vertical="center"/>
    </xf>
    <xf numFmtId="189" fontId="1" fillId="0" borderId="152" xfId="1" applyNumberFormat="1" applyFont="1" applyBorder="1" applyAlignment="1" applyProtection="1">
      <alignment horizontal="center" vertical="center"/>
    </xf>
    <xf numFmtId="190" fontId="0" fillId="0" borderId="143" xfId="10" applyNumberFormat="1" applyFont="1" applyBorder="1" applyAlignment="1" applyProtection="1">
      <alignment vertical="center"/>
    </xf>
    <xf numFmtId="190" fontId="0" fillId="0" borderId="40" xfId="10" applyNumberFormat="1" applyFont="1" applyBorder="1" applyAlignment="1" applyProtection="1">
      <alignment vertical="center"/>
    </xf>
    <xf numFmtId="190" fontId="0" fillId="0" borderId="144" xfId="10" applyNumberFormat="1" applyFont="1" applyBorder="1" applyAlignment="1" applyProtection="1">
      <alignment vertical="center"/>
    </xf>
    <xf numFmtId="189" fontId="21" fillId="14" borderId="136" xfId="1" applyNumberFormat="1" applyFont="1" applyFill="1" applyBorder="1" applyAlignment="1" applyProtection="1">
      <alignment horizontal="center" vertical="center"/>
    </xf>
    <xf numFmtId="189" fontId="1" fillId="0" borderId="30" xfId="1" applyNumberFormat="1" applyFont="1" applyBorder="1" applyAlignment="1" applyProtection="1">
      <alignment vertical="center"/>
    </xf>
    <xf numFmtId="189" fontId="1" fillId="0" borderId="137" xfId="1" applyNumberFormat="1" applyFont="1" applyBorder="1" applyAlignment="1" applyProtection="1">
      <alignment vertical="center"/>
    </xf>
    <xf numFmtId="189" fontId="1" fillId="0" borderId="138" xfId="1" applyNumberFormat="1" applyFont="1" applyBorder="1" applyAlignment="1" applyProtection="1">
      <alignment vertical="center"/>
    </xf>
    <xf numFmtId="189" fontId="1" fillId="0" borderId="153" xfId="1" applyNumberFormat="1" applyFont="1" applyFill="1" applyBorder="1" applyAlignment="1" applyProtection="1">
      <alignment vertical="center"/>
    </xf>
    <xf numFmtId="189" fontId="1" fillId="0" borderId="154" xfId="1" applyNumberFormat="1" applyFont="1" applyBorder="1" applyAlignment="1" applyProtection="1">
      <alignment vertical="center"/>
    </xf>
    <xf numFmtId="189" fontId="1" fillId="0" borderId="155" xfId="1" applyNumberFormat="1" applyFont="1" applyBorder="1" applyAlignment="1" applyProtection="1">
      <alignment horizontal="center" vertical="center"/>
    </xf>
    <xf numFmtId="189" fontId="1" fillId="0" borderId="134" xfId="1" applyNumberFormat="1" applyFont="1" applyBorder="1" applyAlignment="1" applyProtection="1">
      <alignment horizontal="center" vertical="center"/>
    </xf>
    <xf numFmtId="189" fontId="1" fillId="21" borderId="135" xfId="1" applyNumberFormat="1" applyFont="1" applyFill="1" applyBorder="1" applyAlignment="1" applyProtection="1">
      <alignment horizontal="center" vertical="center"/>
    </xf>
    <xf numFmtId="189" fontId="1" fillId="14" borderId="135" xfId="1" applyNumberFormat="1" applyFont="1" applyFill="1" applyBorder="1" applyAlignment="1" applyProtection="1">
      <alignment horizontal="center" vertical="center"/>
    </xf>
    <xf numFmtId="0" fontId="21" fillId="14" borderId="156" xfId="3" applyFont="1" applyFill="1" applyBorder="1" applyAlignment="1" applyProtection="1">
      <alignment horizontal="center" vertical="center"/>
    </xf>
    <xf numFmtId="194" fontId="1" fillId="0" borderId="157" xfId="3" applyNumberFormat="1" applyBorder="1" applyAlignment="1" applyProtection="1">
      <alignment horizontal="center" vertical="center"/>
    </xf>
    <xf numFmtId="0" fontId="21" fillId="14" borderId="30" xfId="3" applyFont="1" applyFill="1" applyBorder="1" applyAlignment="1" applyProtection="1">
      <alignment horizontal="center" vertical="center"/>
    </xf>
    <xf numFmtId="0" fontId="1" fillId="27" borderId="122" xfId="3" applyFont="1" applyFill="1" applyBorder="1" applyAlignment="1" applyProtection="1">
      <alignment horizontal="center" vertical="center"/>
    </xf>
    <xf numFmtId="189" fontId="1" fillId="27" borderId="32" xfId="1" applyNumberFormat="1" applyFont="1" applyFill="1" applyBorder="1" applyAlignment="1" applyProtection="1">
      <alignment horizontal="center" vertical="center"/>
    </xf>
    <xf numFmtId="195" fontId="1" fillId="0" borderId="136" xfId="1" applyNumberFormat="1" applyFont="1" applyBorder="1" applyAlignment="1" applyProtection="1">
      <alignment horizontal="center" vertical="center"/>
    </xf>
    <xf numFmtId="189" fontId="1" fillId="27" borderId="33" xfId="1" applyNumberFormat="1" applyFont="1" applyFill="1" applyBorder="1" applyAlignment="1" applyProtection="1">
      <alignment horizontal="center" vertical="center"/>
    </xf>
    <xf numFmtId="0" fontId="0" fillId="27" borderId="33" xfId="10" applyNumberFormat="1" applyFont="1" applyFill="1" applyBorder="1" applyAlignment="1" applyProtection="1">
      <alignment horizontal="center" vertical="center"/>
    </xf>
    <xf numFmtId="189" fontId="1" fillId="14" borderId="158" xfId="1" applyNumberFormat="1" applyFont="1" applyFill="1" applyBorder="1" applyAlignment="1" applyProtection="1">
      <alignment horizontal="center" vertical="center"/>
    </xf>
    <xf numFmtId="189" fontId="1" fillId="0" borderId="136" xfId="1" applyNumberFormat="1" applyFont="1" applyBorder="1" applyAlignment="1" applyProtection="1">
      <alignment horizontal="center" vertical="center"/>
    </xf>
    <xf numFmtId="189" fontId="1" fillId="0" borderId="158" xfId="1" applyNumberFormat="1" applyFont="1" applyBorder="1" applyAlignment="1" applyProtection="1">
      <alignment horizontal="center" vertical="center"/>
    </xf>
    <xf numFmtId="189" fontId="1" fillId="14" borderId="32" xfId="1" applyNumberFormat="1" applyFont="1" applyFill="1" applyBorder="1" applyAlignment="1" applyProtection="1">
      <alignment horizontal="center" vertical="center"/>
    </xf>
    <xf numFmtId="195" fontId="1" fillId="0" borderId="30" xfId="1" applyNumberFormat="1" applyFont="1" applyBorder="1" applyAlignment="1" applyProtection="1">
      <alignment horizontal="center" vertical="center"/>
    </xf>
    <xf numFmtId="195" fontId="1" fillId="0" borderId="32" xfId="1" applyNumberFormat="1" applyFont="1" applyBorder="1" applyAlignment="1" applyProtection="1">
      <alignment horizontal="center" vertical="center"/>
    </xf>
    <xf numFmtId="195" fontId="1" fillId="0" borderId="33" xfId="1" applyNumberFormat="1" applyFont="1" applyBorder="1" applyAlignment="1" applyProtection="1">
      <alignment horizontal="center" vertical="center"/>
    </xf>
    <xf numFmtId="189" fontId="1" fillId="14" borderId="136" xfId="1" applyNumberFormat="1" applyFont="1" applyFill="1" applyBorder="1" applyAlignment="1" applyProtection="1">
      <alignment horizontal="center" vertical="center"/>
    </xf>
    <xf numFmtId="189" fontId="1" fillId="21" borderId="136" xfId="1" applyNumberFormat="1" applyFont="1" applyFill="1" applyBorder="1" applyAlignment="1" applyProtection="1">
      <alignment horizontal="center" vertical="center"/>
    </xf>
    <xf numFmtId="0" fontId="1" fillId="27" borderId="33" xfId="3" applyFill="1" applyBorder="1" applyAlignment="1" applyProtection="1">
      <alignment horizontal="center" vertical="center"/>
    </xf>
    <xf numFmtId="0" fontId="1" fillId="0" borderId="147" xfId="3" applyBorder="1" applyProtection="1">
      <alignment vertical="center"/>
    </xf>
    <xf numFmtId="0" fontId="1" fillId="0" borderId="32" xfId="3" applyBorder="1" applyProtection="1">
      <alignment vertical="center"/>
    </xf>
    <xf numFmtId="0" fontId="1" fillId="0" borderId="33" xfId="3" applyBorder="1" applyProtection="1">
      <alignment vertical="center"/>
    </xf>
    <xf numFmtId="0" fontId="21" fillId="19" borderId="80" xfId="3" applyFont="1" applyFill="1" applyBorder="1" applyAlignment="1" applyProtection="1">
      <alignment vertical="center" shrinkToFit="1"/>
    </xf>
    <xf numFmtId="194" fontId="1" fillId="0" borderId="97" xfId="3" applyNumberFormat="1" applyBorder="1" applyAlignment="1" applyProtection="1">
      <alignment horizontal="center" vertical="center"/>
    </xf>
    <xf numFmtId="176" fontId="21" fillId="14" borderId="159" xfId="1" applyFont="1" applyFill="1" applyBorder="1" applyAlignment="1" applyProtection="1">
      <alignment horizontal="center" vertical="center" shrinkToFit="1"/>
    </xf>
    <xf numFmtId="189" fontId="1" fillId="14" borderId="160" xfId="1" applyNumberFormat="1" applyFont="1" applyFill="1" applyBorder="1" applyAlignment="1" applyProtection="1">
      <alignment horizontal="center" vertical="center"/>
    </xf>
    <xf numFmtId="189" fontId="1" fillId="0" borderId="155" xfId="1" applyNumberFormat="1" applyFont="1" applyBorder="1" applyAlignment="1" applyProtection="1">
      <alignment vertical="center"/>
    </xf>
    <xf numFmtId="189" fontId="1" fillId="0" borderId="134" xfId="1" applyNumberFormat="1" applyFont="1" applyBorder="1" applyAlignment="1" applyProtection="1">
      <alignment vertical="center"/>
    </xf>
    <xf numFmtId="189" fontId="1" fillId="0" borderId="135" xfId="1" applyNumberFormat="1" applyFont="1" applyBorder="1" applyAlignment="1" applyProtection="1">
      <alignment vertical="center"/>
    </xf>
    <xf numFmtId="0" fontId="1" fillId="27" borderId="139" xfId="3" applyFill="1" applyBorder="1" applyAlignment="1" applyProtection="1">
      <alignment vertical="center"/>
    </xf>
    <xf numFmtId="0" fontId="1" fillId="27" borderId="161" xfId="3" applyFill="1" applyBorder="1" applyAlignment="1" applyProtection="1">
      <alignment horizontal="center" vertical="center"/>
    </xf>
    <xf numFmtId="0" fontId="1" fillId="27" borderId="97" xfId="3" applyFill="1" applyBorder="1" applyAlignment="1" applyProtection="1">
      <alignment vertical="center"/>
    </xf>
    <xf numFmtId="0" fontId="21" fillId="14" borderId="133" xfId="3" applyFont="1" applyFill="1" applyBorder="1" applyAlignment="1" applyProtection="1">
      <alignment horizontal="center" vertical="center"/>
    </xf>
    <xf numFmtId="0" fontId="1" fillId="27" borderId="162" xfId="3" applyFont="1" applyFill="1" applyBorder="1" applyAlignment="1" applyProtection="1">
      <alignment horizontal="center" vertical="center"/>
    </xf>
    <xf numFmtId="189" fontId="1" fillId="27" borderId="134" xfId="1" applyNumberFormat="1" applyFont="1" applyFill="1" applyBorder="1" applyAlignment="1" applyProtection="1">
      <alignment horizontal="center" vertical="center"/>
    </xf>
    <xf numFmtId="189" fontId="1" fillId="0" borderId="135" xfId="1" applyNumberFormat="1" applyFont="1" applyBorder="1" applyAlignment="1" applyProtection="1">
      <alignment horizontal="center" vertical="center"/>
    </xf>
    <xf numFmtId="195" fontId="1" fillId="0" borderId="128" xfId="1" applyNumberFormat="1" applyFont="1" applyBorder="1" applyAlignment="1" applyProtection="1">
      <alignment horizontal="center" vertical="center"/>
    </xf>
    <xf numFmtId="189" fontId="1" fillId="27" borderId="135" xfId="1" applyNumberFormat="1" applyFont="1" applyFill="1" applyBorder="1" applyAlignment="1" applyProtection="1">
      <alignment horizontal="center" vertical="center"/>
    </xf>
    <xf numFmtId="0" fontId="0" fillId="27" borderId="135" xfId="10" applyNumberFormat="1" applyFont="1" applyFill="1" applyBorder="1" applyAlignment="1" applyProtection="1">
      <alignment horizontal="center" vertical="center"/>
    </xf>
    <xf numFmtId="189" fontId="1" fillId="0" borderId="133" xfId="1" applyNumberFormat="1" applyFont="1" applyBorder="1" applyAlignment="1" applyProtection="1">
      <alignment horizontal="center" vertical="center"/>
    </xf>
    <xf numFmtId="189" fontId="1" fillId="21" borderId="162" xfId="1" applyNumberFormat="1" applyFont="1" applyFill="1" applyBorder="1" applyAlignment="1" applyProtection="1">
      <alignment horizontal="center" vertical="center"/>
    </xf>
    <xf numFmtId="189" fontId="1" fillId="0" borderId="163" xfId="1" applyNumberFormat="1" applyFont="1" applyBorder="1" applyAlignment="1" applyProtection="1">
      <alignment horizontal="center" vertical="center"/>
    </xf>
    <xf numFmtId="189" fontId="1" fillId="0" borderId="164" xfId="1" applyNumberFormat="1" applyFont="1" applyBorder="1" applyAlignment="1" applyProtection="1">
      <alignment horizontal="center" vertical="center"/>
    </xf>
    <xf numFmtId="189" fontId="1" fillId="0" borderId="165" xfId="1" applyNumberFormat="1" applyFont="1" applyBorder="1" applyAlignment="1" applyProtection="1">
      <alignment horizontal="center" vertical="center"/>
    </xf>
    <xf numFmtId="189" fontId="1" fillId="23" borderId="163" xfId="1" applyNumberFormat="1" applyFont="1" applyFill="1" applyBorder="1" applyAlignment="1" applyProtection="1">
      <alignment horizontal="center" vertical="center"/>
    </xf>
    <xf numFmtId="189" fontId="1" fillId="23" borderId="164" xfId="1" applyNumberFormat="1" applyFont="1" applyFill="1" applyBorder="1" applyAlignment="1" applyProtection="1">
      <alignment horizontal="center" vertical="center"/>
    </xf>
    <xf numFmtId="189" fontId="1" fillId="23" borderId="165" xfId="1" applyNumberFormat="1" applyFont="1" applyFill="1" applyBorder="1" applyAlignment="1" applyProtection="1">
      <alignment horizontal="center" vertical="center"/>
    </xf>
    <xf numFmtId="189" fontId="1" fillId="24" borderId="155" xfId="1" applyNumberFormat="1" applyFont="1" applyFill="1" applyBorder="1" applyAlignment="1" applyProtection="1">
      <alignment horizontal="center" vertical="center"/>
    </xf>
    <xf numFmtId="189" fontId="1" fillId="25" borderId="134" xfId="1" applyNumberFormat="1" applyFont="1" applyFill="1" applyBorder="1" applyAlignment="1" applyProtection="1">
      <alignment horizontal="center" vertical="center"/>
    </xf>
    <xf numFmtId="189" fontId="1" fillId="26" borderId="134" xfId="1" applyNumberFormat="1" applyFont="1" applyFill="1" applyBorder="1" applyAlignment="1" applyProtection="1">
      <alignment horizontal="center" vertical="center"/>
    </xf>
    <xf numFmtId="189" fontId="1" fillId="14" borderId="166" xfId="1" applyNumberFormat="1" applyFont="1" applyFill="1" applyBorder="1" applyAlignment="1" applyProtection="1">
      <alignment horizontal="center" vertical="center"/>
    </xf>
    <xf numFmtId="177" fontId="0" fillId="14" borderId="133" xfId="10" applyFont="1" applyFill="1" applyBorder="1" applyAlignment="1" applyProtection="1">
      <alignment horizontal="center" vertical="center"/>
    </xf>
    <xf numFmtId="189" fontId="1" fillId="0" borderId="128" xfId="1" applyNumberFormat="1" applyFont="1" applyBorder="1" applyAlignment="1" applyProtection="1">
      <alignment horizontal="center" vertical="center"/>
    </xf>
    <xf numFmtId="189" fontId="1" fillId="0" borderId="166" xfId="1" applyNumberFormat="1" applyFont="1" applyBorder="1" applyAlignment="1" applyProtection="1">
      <alignment horizontal="center" vertical="center"/>
    </xf>
    <xf numFmtId="189" fontId="1" fillId="14" borderId="134" xfId="1" applyNumberFormat="1" applyFont="1" applyFill="1" applyBorder="1" applyAlignment="1" applyProtection="1">
      <alignment horizontal="center" vertical="center"/>
    </xf>
    <xf numFmtId="195" fontId="1" fillId="0" borderId="133" xfId="1" applyNumberFormat="1" applyFont="1" applyBorder="1" applyAlignment="1" applyProtection="1">
      <alignment horizontal="center" vertical="center"/>
    </xf>
    <xf numFmtId="195" fontId="1" fillId="0" borderId="134" xfId="1" applyNumberFormat="1" applyFont="1" applyBorder="1" applyAlignment="1" applyProtection="1">
      <alignment horizontal="center" vertical="center"/>
    </xf>
    <xf numFmtId="195" fontId="1" fillId="0" borderId="135" xfId="1" applyNumberFormat="1" applyFont="1" applyBorder="1" applyAlignment="1" applyProtection="1">
      <alignment horizontal="center" vertical="center"/>
    </xf>
    <xf numFmtId="189" fontId="1" fillId="14" borderId="128" xfId="1" applyNumberFormat="1" applyFont="1" applyFill="1" applyBorder="1" applyAlignment="1" applyProtection="1">
      <alignment horizontal="center" vertical="center"/>
    </xf>
    <xf numFmtId="189" fontId="1" fillId="21" borderId="128" xfId="1" applyNumberFormat="1" applyFont="1" applyFill="1" applyBorder="1" applyAlignment="1" applyProtection="1">
      <alignment horizontal="center" vertical="center"/>
    </xf>
    <xf numFmtId="0" fontId="1" fillId="27" borderId="135" xfId="3" applyFill="1" applyBorder="1" applyAlignment="1" applyProtection="1">
      <alignment horizontal="center" vertical="center"/>
    </xf>
    <xf numFmtId="0" fontId="21" fillId="14" borderId="128" xfId="3" applyFont="1" applyFill="1" applyBorder="1" applyAlignment="1" applyProtection="1">
      <alignment horizontal="center" vertical="center"/>
    </xf>
    <xf numFmtId="189" fontId="1" fillId="0" borderId="133" xfId="1" applyNumberFormat="1" applyFont="1" applyBorder="1" applyAlignment="1" applyProtection="1">
      <alignment vertical="center"/>
    </xf>
    <xf numFmtId="189" fontId="1" fillId="0" borderId="148" xfId="1" applyNumberFormat="1" applyFont="1" applyBorder="1" applyAlignment="1" applyProtection="1">
      <alignment vertical="center"/>
    </xf>
    <xf numFmtId="189" fontId="1" fillId="0" borderId="167" xfId="1" applyNumberFormat="1" applyFont="1" applyBorder="1" applyAlignment="1" applyProtection="1">
      <alignment vertical="center"/>
    </xf>
    <xf numFmtId="189" fontId="1" fillId="0" borderId="168" xfId="1" applyNumberFormat="1" applyFont="1" applyFill="1" applyBorder="1" applyAlignment="1" applyProtection="1">
      <alignment vertical="center"/>
    </xf>
    <xf numFmtId="189" fontId="1" fillId="0" borderId="169" xfId="1" applyNumberFormat="1" applyFont="1" applyBorder="1" applyAlignment="1" applyProtection="1">
      <alignment vertical="center"/>
    </xf>
    <xf numFmtId="189" fontId="1" fillId="0" borderId="0" xfId="1" applyNumberFormat="1" applyFont="1" applyBorder="1" applyAlignment="1" applyProtection="1">
      <alignment vertical="center"/>
    </xf>
    <xf numFmtId="0" fontId="0" fillId="28" borderId="0" xfId="0" applyFill="1" applyAlignment="1">
      <alignment horizontal="left" vertical="center" wrapText="1"/>
    </xf>
    <xf numFmtId="0" fontId="0" fillId="28" borderId="0" xfId="0" applyFill="1"/>
    <xf numFmtId="0" fontId="1" fillId="28" borderId="0" xfId="3" applyFill="1" applyBorder="1" applyProtection="1">
      <alignment vertical="center"/>
    </xf>
    <xf numFmtId="0" fontId="0" fillId="28" borderId="0" xfId="3" applyFont="1" applyFill="1" applyProtection="1">
      <alignment vertical="center"/>
    </xf>
    <xf numFmtId="0" fontId="0" fillId="0" borderId="0" xfId="0" applyAlignment="1">
      <alignment vertical="center"/>
    </xf>
    <xf numFmtId="0" fontId="0" fillId="0" borderId="94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/>
    </xf>
    <xf numFmtId="0" fontId="1" fillId="0" borderId="0" xfId="3" applyBorder="1" applyAlignment="1" applyProtection="1">
      <alignment vertical="center"/>
    </xf>
    <xf numFmtId="0" fontId="0" fillId="28" borderId="0" xfId="3" applyFont="1" applyFill="1" applyAlignment="1" applyProtection="1">
      <alignment vertical="center"/>
    </xf>
    <xf numFmtId="0" fontId="0" fillId="9" borderId="0" xfId="0" applyFill="1" applyAlignment="1">
      <alignment vertical="center"/>
    </xf>
    <xf numFmtId="0" fontId="0" fillId="9" borderId="94" xfId="0" applyFill="1" applyBorder="1" applyAlignment="1">
      <alignment vertical="center"/>
    </xf>
    <xf numFmtId="0" fontId="0" fillId="0" borderId="94" xfId="0" applyBorder="1" applyAlignment="1">
      <alignment vertical="center"/>
    </xf>
    <xf numFmtId="0" fontId="0" fillId="0" borderId="0" xfId="3" applyFont="1" applyAlignment="1" applyProtection="1">
      <alignment horizontal="right" vertical="center"/>
    </xf>
    <xf numFmtId="0" fontId="1" fillId="0" borderId="94" xfId="3" applyBorder="1" applyAlignment="1" applyProtection="1">
      <alignment vertical="center"/>
    </xf>
    <xf numFmtId="0" fontId="0" fillId="0" borderId="0" xfId="3" applyFont="1" applyAlignment="1" applyProtection="1">
      <alignment vertical="center"/>
    </xf>
    <xf numFmtId="0" fontId="0" fillId="29" borderId="94" xfId="0" applyFill="1" applyBorder="1" applyAlignment="1">
      <alignment vertical="center"/>
    </xf>
    <xf numFmtId="0" fontId="0" fillId="9" borderId="49" xfId="0" applyFill="1" applyBorder="1" applyAlignment="1">
      <alignment vertical="center"/>
    </xf>
    <xf numFmtId="0" fontId="0" fillId="0" borderId="170" xfId="0" applyBorder="1" applyAlignment="1">
      <alignment vertical="center"/>
    </xf>
    <xf numFmtId="0" fontId="1" fillId="0" borderId="170" xfId="3" applyBorder="1" applyAlignment="1" applyProtection="1">
      <alignment vertical="center"/>
    </xf>
    <xf numFmtId="0" fontId="1" fillId="0" borderId="170" xfId="3" applyFont="1" applyBorder="1" applyAlignment="1" applyProtection="1">
      <alignment horizontal="right" vertical="center"/>
    </xf>
  </cellXfs>
  <cellStyles count="11">
    <cellStyle name="Excel Built-in Comma [0]" xfId="1"/>
    <cellStyle name="Excel Built-in Comma [0] 2" xfId="2"/>
    <cellStyle name="Excel Built-in Explanatory Text" xfId="3"/>
    <cellStyle name="Excel Built-in Explanatory Text 2" xfId="4"/>
    <cellStyle name="桁区切り 2" xfId="5"/>
    <cellStyle name="桁区切り 3" xfId="6"/>
    <cellStyle name="桁区切り [0.00] 2" xfId="7"/>
    <cellStyle name="標準" xfId="0" builtinId="0"/>
    <cellStyle name="標準 2" xfId="8"/>
    <cellStyle name="標準_kokuhozei_shisan" xfId="9"/>
    <cellStyle name="桁区切り [0.00]" xfId="10" builtinId="3"/>
  </cellStyles>
  <dxfs count="10">
    <dxf>
      <fill>
        <patternFill>
          <bgColor rgb="FFFF0066"/>
        </patternFill>
      </fill>
    </dxf>
    <dxf>
      <fill>
        <patternFill>
          <bgColor rgb="FF99FFCC"/>
        </patternFill>
      </fill>
    </dxf>
    <dxf>
      <fill>
        <patternFill>
          <bgColor rgb="FFFF0066"/>
        </patternFill>
      </fill>
    </dxf>
    <dxf>
      <fill>
        <patternFill>
          <bgColor rgb="FF99FFCC"/>
        </patternFill>
      </fill>
    </dxf>
    <dxf>
      <fill>
        <patternFill>
          <bgColor rgb="FFFF0066"/>
        </patternFill>
      </fill>
    </dxf>
    <dxf>
      <fill>
        <patternFill>
          <bgColor rgb="FF99FFCC"/>
        </patternFill>
      </fill>
    </dxf>
    <dxf>
      <fill>
        <patternFill>
          <bgColor rgb="FFFF0066"/>
        </patternFill>
      </fill>
    </dxf>
    <dxf>
      <fill>
        <patternFill>
          <bgColor rgb="FF99FFCC"/>
        </patternFill>
      </fill>
    </dxf>
    <dxf>
      <fill>
        <patternFill>
          <bgColor rgb="FFFF0066"/>
        </patternFill>
      </fill>
    </dxf>
    <dxf>
      <fill>
        <patternFill>
          <bgColor rgb="FF99FFCC"/>
        </patternFill>
      </fill>
    </dxf>
  </dxfs>
  <tableStyles count="0" defaultTableStyle="TableStyleMedium2" defaultPivotStyle="PivotStyleLight16"/>
  <colors>
    <mruColors>
      <color rgb="FFFF99FF"/>
      <color rgb="FFFFCCFF"/>
      <color rgb="FF800000"/>
      <color rgb="FF006600"/>
      <color rgb="FFCC00CC"/>
      <color rgb="FFCCFFFF"/>
      <color rgb="FFFFFF99"/>
      <color rgb="FFFFFFCC"/>
      <color rgb="FFFF9900"/>
      <color rgb="FF99FFCC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$AB$60" lockText="1" noThreeD="1"/>
</file>

<file path=xl/ctrlProps/ctrlProp2.xml><?xml version="1.0" encoding="utf-8"?>
<formControlPr xmlns="http://schemas.microsoft.com/office/spreadsheetml/2009/9/main" objectType="CheckBox" fmlaLink="$AB$61" lockText="1" noThreeD="1"/>
</file>

<file path=xl/ctrlProps/ctrlProp3.xml><?xml version="1.0" encoding="utf-8"?>
<formControlPr xmlns="http://schemas.microsoft.com/office/spreadsheetml/2009/9/main" objectType="CheckBox" fmlaLink="$AB$62" lockText="1" noThreeD="1"/>
</file>

<file path=xl/ctrlProps/ctrlProp4.xml><?xml version="1.0" encoding="utf-8"?>
<formControlPr xmlns="http://schemas.microsoft.com/office/spreadsheetml/2009/9/main" objectType="CheckBox" fmlaLink="$AB$63" lockText="1" noThreeD="1"/>
</file>

<file path=xl/ctrlProps/ctrlProp5.xml><?xml version="1.0" encoding="utf-8"?>
<formControlPr xmlns="http://schemas.microsoft.com/office/spreadsheetml/2009/9/main" objectType="CheckBox" fmlaLink="$AB$59" lockText="1" noThreeD="1"/>
</file>

<file path=xl/ctrlProps/ctrlProp6.xml><?xml version="1.0" encoding="utf-8"?>
<formControlPr xmlns="http://schemas.microsoft.com/office/spreadsheetml/2009/9/main" objectType="CheckBox" fmlaLink="$AB$60" lockText="1" noThreeD="1"/>
</file>

<file path=xl/drawings/_rels/drawing1.xml.rels><?xml version="1.0" encoding="UTF-8"?><Relationships xmlns="http://schemas.openxmlformats.org/package/2006/relationships"><Relationship Id="rId1" Type="http://schemas.openxmlformats.org/officeDocument/2006/relationships/image" Target="../media/image1.jp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</xdr:col>
      <xdr:colOff>0</xdr:colOff>
      <xdr:row>44</xdr:row>
      <xdr:rowOff>103505</xdr:rowOff>
    </xdr:from>
    <xdr:to xmlns:xdr="http://schemas.openxmlformats.org/drawingml/2006/spreadsheetDrawing">
      <xdr:col>26</xdr:col>
      <xdr:colOff>38100</xdr:colOff>
      <xdr:row>57</xdr:row>
      <xdr:rowOff>0</xdr:rowOff>
    </xdr:to>
    <xdr:grpSp>
      <xdr:nvGrpSpPr>
        <xdr:cNvPr id="2" name="グループ化 8"/>
        <xdr:cNvGrpSpPr/>
      </xdr:nvGrpSpPr>
      <xdr:grpSpPr>
        <a:xfrm>
          <a:off x="261620" y="7367905"/>
          <a:ext cx="10272395" cy="2039620"/>
          <a:chOff x="-45119" y="104775"/>
          <a:chExt cx="11468971" cy="1800227"/>
        </a:xfrm>
      </xdr:grpSpPr>
      <xdr:sp macro="" textlink="">
        <xdr:nvSpPr>
          <xdr:cNvPr id="3" name="AutoShape 26"/>
          <xdr:cNvSpPr>
            <a:spLocks noChangeArrowheads="1"/>
          </xdr:cNvSpPr>
        </xdr:nvSpPr>
        <xdr:spPr>
          <a:xfrm rot="5400000">
            <a:off x="9873055" y="343358"/>
            <a:ext cx="700107" cy="2401487"/>
          </a:xfrm>
          <a:prstGeom prst="rightArrowCallout">
            <a:avLst>
              <a:gd name="adj1" fmla="val 21693"/>
              <a:gd name="adj2" fmla="val 26647"/>
              <a:gd name="adj3" fmla="val 15468"/>
              <a:gd name="adj4" fmla="val 65755"/>
            </a:avLst>
          </a:prstGeom>
          <a:solidFill>
            <a:srgbClr val="66FFFF"/>
          </a:solidFill>
          <a:ln w="2857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" name="AutoShape 26"/>
          <xdr:cNvSpPr>
            <a:spLocks noChangeArrowheads="1"/>
          </xdr:cNvSpPr>
        </xdr:nvSpPr>
        <xdr:spPr>
          <a:xfrm rot="5400000">
            <a:off x="7274049" y="435102"/>
            <a:ext cx="710955" cy="2228850"/>
          </a:xfrm>
          <a:prstGeom prst="rightArrowCallout">
            <a:avLst>
              <a:gd name="adj1" fmla="val 21713"/>
              <a:gd name="adj2" fmla="val 26648"/>
              <a:gd name="adj3" fmla="val 15468"/>
              <a:gd name="adj4" fmla="val 65755"/>
            </a:avLst>
          </a:prstGeom>
          <a:solidFill>
            <a:srgbClr val="CCFFCC"/>
          </a:solidFill>
          <a:ln w="2857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5" name="AutoShape 26"/>
          <xdr:cNvSpPr>
            <a:spLocks noChangeArrowheads="1"/>
          </xdr:cNvSpPr>
        </xdr:nvSpPr>
        <xdr:spPr>
          <a:xfrm rot="5400000">
            <a:off x="4893103" y="429298"/>
            <a:ext cx="699351" cy="2228850"/>
          </a:xfrm>
          <a:prstGeom prst="rightArrowCallout">
            <a:avLst>
              <a:gd name="adj1" fmla="val 21689"/>
              <a:gd name="adj2" fmla="val 26647"/>
              <a:gd name="adj3" fmla="val 15468"/>
              <a:gd name="adj4" fmla="val 65755"/>
            </a:avLst>
          </a:prstGeom>
          <a:solidFill>
            <a:srgbClr val="FFCCFF"/>
          </a:solidFill>
          <a:ln w="2857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6" name="Group 25"/>
          <xdr:cNvGrpSpPr/>
        </xdr:nvGrpSpPr>
        <xdr:grpSpPr>
          <a:xfrm>
            <a:off x="1654570" y="1173080"/>
            <a:ext cx="9715907" cy="712333"/>
            <a:chOff x="19" y="-209"/>
            <a:chExt cx="733" cy="76"/>
          </a:xfrm>
        </xdr:grpSpPr>
        <xdr:sp macro="" textlink="">
          <xdr:nvSpPr>
            <xdr:cNvPr id="10" name="AutoShape 26"/>
            <xdr:cNvSpPr>
              <a:spLocks noChangeArrowheads="1"/>
            </xdr:cNvSpPr>
          </xdr:nvSpPr>
          <xdr:spPr>
            <a:xfrm rot="5400000">
              <a:off x="72" y="-261"/>
              <a:ext cx="75" cy="178"/>
            </a:xfrm>
            <a:prstGeom prst="rightArrowCallout">
              <a:avLst>
                <a:gd name="adj1" fmla="val 21712"/>
                <a:gd name="adj2" fmla="val 26656"/>
                <a:gd name="adj3" fmla="val 15468"/>
                <a:gd name="adj4" fmla="val 65755"/>
              </a:avLst>
            </a:prstGeom>
            <a:solidFill>
              <a:srgbClr val="FFFF00"/>
            </a:solidFill>
            <a:ln w="2857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" name="Text Box 31"/>
            <xdr:cNvSpPr txBox="1">
              <a:spLocks noChangeArrowheads="1"/>
            </xdr:cNvSpPr>
          </xdr:nvSpPr>
          <xdr:spPr>
            <a:xfrm>
              <a:off x="24" y="-209"/>
              <a:ext cx="166" cy="58"/>
            </a:xfrm>
            <a:prstGeom prst="rect">
              <a:avLst/>
            </a:prstGeom>
            <a:noFill/>
            <a:ln>
              <a:noFill/>
            </a:ln>
          </xdr:spPr>
          <xdr:txBody>
            <a:bodyPr vertOverflow="clip" horzOverflow="overflow" wrap="square" lIns="74295" tIns="8890" rIns="74295" bIns="8890" anchor="ctr" upright="1"/>
            <a:lstStyle/>
            <a:p>
              <a:pPr algn="ctr" rtl="0">
                <a:lnSpc>
                  <a:spcPts val="1400"/>
                </a:lnSpc>
                <a:defRPr sz="1000"/>
              </a:pPr>
              <a:r>
                <a:rPr lang="ja-JP" altLang="en-US" sz="1200" b="0" i="0" u="none" strike="noStrike" baseline="0">
                  <a:solidFill>
                    <a:sysClr val="windowText" lastClr="000000"/>
                  </a:solidFill>
                  <a:latin typeface="HGｺﾞｼｯｸE"/>
                  <a:ea typeface="HGｺﾞｼｯｸE"/>
                </a:rPr>
                <a:t>令和７年１月１日時点の年齢</a:t>
              </a:r>
            </a:p>
          </xdr:txBody>
        </xdr:sp>
        <xdr:sp macro="" textlink="">
          <xdr:nvSpPr>
            <xdr:cNvPr id="12" name="Text Box 32"/>
            <xdr:cNvSpPr txBox="1">
              <a:spLocks noChangeArrowheads="1"/>
            </xdr:cNvSpPr>
          </xdr:nvSpPr>
          <xdr:spPr>
            <a:xfrm>
              <a:off x="206" y="-205"/>
              <a:ext cx="168" cy="49"/>
            </a:xfrm>
            <a:prstGeom prst="rect">
              <a:avLst/>
            </a:prstGeom>
            <a:noFill/>
            <a:ln>
              <a:noFill/>
            </a:ln>
          </xdr:spPr>
          <xdr:txBody>
            <a:bodyPr vertOverflow="clip" horzOverflow="overflow" wrap="square" lIns="74295" tIns="8890" rIns="74295" bIns="8890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令和６年１月～</a:t>
              </a:r>
              <a:r>
                <a:rPr lang="en-US" altLang="ja-JP" sz="12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12</a:t>
              </a:r>
              <a:r>
                <a:rPr lang="ja-JP" altLang="en-US" sz="12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月の</a:t>
              </a:r>
              <a:endParaRPr lang="en-US" altLang="ja-JP" sz="1200" b="0" i="0" u="none" strike="noStrike" baseline="0">
                <a:solidFill>
                  <a:sysClr val="windowText" lastClr="000000"/>
                </a:solidFill>
                <a:latin typeface="HGPｺﾞｼｯｸE"/>
                <a:ea typeface="HGPｺﾞｼｯｸE"/>
              </a:endParaRPr>
            </a:p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合計給与支給額を入力</a:t>
              </a:r>
              <a:endParaRPr lang="ja-JP" altLang="en-US" sz="1200" b="0" i="0" u="none" strike="noStrike" baseline="0">
                <a:solidFill>
                  <a:sysClr val="windowText" lastClr="000000"/>
                </a:solidFill>
                <a:latin typeface="Times New Roman"/>
                <a:cs typeface="Times New Roman"/>
              </a:endParaRPr>
            </a:p>
            <a:p>
              <a:pPr algn="ctr" rtl="0">
                <a:defRPr sz="1000"/>
              </a:pPr>
              <a:endParaRPr lang="ja-JP" altLang="en-US" sz="1050" b="0" i="0" u="none" strike="noStrike" baseline="0">
                <a:solidFill>
                  <a:sysClr val="windowText" lastClr="000000"/>
                </a:solidFill>
                <a:latin typeface="Times New Roman"/>
                <a:cs typeface="Times New Roman"/>
              </a:endParaRPr>
            </a:p>
          </xdr:txBody>
        </xdr:sp>
        <xdr:sp macro="" textlink="">
          <xdr:nvSpPr>
            <xdr:cNvPr id="13" name="Text Box 33"/>
            <xdr:cNvSpPr txBox="1">
              <a:spLocks noChangeArrowheads="1"/>
            </xdr:cNvSpPr>
          </xdr:nvSpPr>
          <xdr:spPr>
            <a:xfrm>
              <a:off x="385" y="-207"/>
              <a:ext cx="168" cy="58"/>
            </a:xfrm>
            <a:prstGeom prst="rect">
              <a:avLst/>
            </a:prstGeom>
            <a:noFill/>
            <a:ln>
              <a:noFill/>
            </a:ln>
          </xdr:spPr>
          <xdr:txBody>
            <a:bodyPr vertOverflow="clip" horzOverflow="overflow" wrap="square" lIns="74295" tIns="8890" rIns="74295" bIns="8890" anchor="ctr" upright="1"/>
            <a:lstStyle/>
            <a:p>
              <a:pPr algn="ctr" rtl="0">
                <a:lnSpc>
                  <a:spcPts val="1300"/>
                </a:lnSpc>
                <a:defRPr sz="1000"/>
              </a:pPr>
              <a:r>
                <a:rPr lang="ja-JP" altLang="en-US" sz="12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令和６年１月～</a:t>
              </a:r>
              <a:r>
                <a:rPr lang="en-US" altLang="ja-JP" sz="12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12</a:t>
              </a:r>
              <a:r>
                <a:rPr lang="ja-JP" altLang="en-US" sz="12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月の</a:t>
              </a:r>
              <a:endParaRPr lang="en-US" altLang="ja-JP" sz="1200" b="0" i="0" u="none" strike="noStrike" baseline="0">
                <a:solidFill>
                  <a:sysClr val="windowText" lastClr="000000"/>
                </a:solidFill>
                <a:latin typeface="HGPｺﾞｼｯｸE"/>
                <a:ea typeface="HGPｺﾞｼｯｸE"/>
              </a:endParaRPr>
            </a:p>
            <a:p>
              <a:pPr algn="ctr" rtl="0">
                <a:lnSpc>
                  <a:spcPts val="1300"/>
                </a:lnSpc>
                <a:defRPr sz="1000"/>
              </a:pPr>
              <a:r>
                <a:rPr lang="ja-JP" altLang="en-US" sz="12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合計年金支給額を入力</a:t>
              </a:r>
            </a:p>
          </xdr:txBody>
        </xdr:sp>
        <xdr:sp macro="" textlink="">
          <xdr:nvSpPr>
            <xdr:cNvPr id="14" name="Text Box 34"/>
            <xdr:cNvSpPr txBox="1">
              <a:spLocks noChangeArrowheads="1"/>
            </xdr:cNvSpPr>
          </xdr:nvSpPr>
          <xdr:spPr>
            <a:xfrm>
              <a:off x="576" y="-204"/>
              <a:ext cx="176" cy="46"/>
            </a:xfrm>
            <a:prstGeom prst="rect">
              <a:avLst/>
            </a:prstGeom>
            <a:noFill/>
            <a:ln>
              <a:noFill/>
            </a:ln>
          </xdr:spPr>
          <xdr:txBody>
            <a:bodyPr vertOverflow="clip" horzOverflow="overflow" wrap="square" lIns="74295" tIns="8890" rIns="74295" bIns="8890" anchor="ctr" upright="1"/>
            <a:lstStyle/>
            <a:p>
              <a:pPr algn="ctr" rtl="0">
                <a:lnSpc>
                  <a:spcPts val="1100"/>
                </a:lnSpc>
                <a:defRPr sz="1000"/>
              </a:pPr>
              <a:r>
                <a:rPr lang="ja-JP" altLang="en-US" sz="11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令和６年の営業その他収入から</a:t>
              </a:r>
              <a:endParaRPr lang="en-US" altLang="ja-JP" sz="1100" b="0" i="0" u="none" strike="noStrike" baseline="0">
                <a:solidFill>
                  <a:sysClr val="windowText" lastClr="000000"/>
                </a:solidFill>
                <a:latin typeface="HGPｺﾞｼｯｸE"/>
                <a:ea typeface="HGPｺﾞｼｯｸE"/>
              </a:endParaRPr>
            </a:p>
            <a:p>
              <a:pPr algn="ctr" rtl="0">
                <a:lnSpc>
                  <a:spcPts val="1100"/>
                </a:lnSpc>
                <a:defRPr sz="1000"/>
              </a:pPr>
              <a:r>
                <a:rPr lang="ja-JP" altLang="en-US" sz="1100" b="0" i="0" u="none" strike="noStrike" baseline="0">
                  <a:solidFill>
                    <a:sysClr val="windowText" lastClr="000000"/>
                  </a:solidFill>
                  <a:latin typeface="HGPｺﾞｼｯｸE"/>
                  <a:ea typeface="HGPｺﾞｼｯｸE"/>
                </a:rPr>
                <a:t>諸経費を控除した金額</a:t>
              </a:r>
            </a:p>
          </xdr:txBody>
        </xdr:sp>
      </xdr:grpSp>
      <xdr:grpSp>
        <xdr:nvGrpSpPr>
          <xdr:cNvPr id="7" name="Group 36"/>
          <xdr:cNvGrpSpPr/>
        </xdr:nvGrpSpPr>
        <xdr:grpSpPr>
          <a:xfrm>
            <a:off x="-45119" y="104775"/>
            <a:ext cx="11039476" cy="1032604"/>
            <a:chOff x="1713" y="2400"/>
            <a:chExt cx="7020" cy="2791"/>
          </a:xfrm>
        </xdr:grpSpPr>
        <xdr:sp macro="" textlink="">
          <xdr:nvSpPr>
            <xdr:cNvPr id="8" name="AutoShape 37"/>
            <xdr:cNvSpPr>
              <a:spLocks noChangeArrowheads="1"/>
            </xdr:cNvSpPr>
          </xdr:nvSpPr>
          <xdr:spPr>
            <a:xfrm>
              <a:off x="1713" y="2400"/>
              <a:ext cx="7020" cy="2646"/>
            </a:xfrm>
            <a:prstGeom prst="flowChartAlternateProcess">
              <a:avLst/>
            </a:prstGeom>
            <a:solidFill>
              <a:srgbClr val="99FF66"/>
            </a:solidFill>
            <a:ln w="25400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9" name="Text Box 38"/>
            <xdr:cNvSpPr txBox="1">
              <a:spLocks noChangeArrowheads="1"/>
            </xdr:cNvSpPr>
          </xdr:nvSpPr>
          <xdr:spPr>
            <a:xfrm>
              <a:off x="2029" y="2548"/>
              <a:ext cx="6642" cy="2643"/>
            </a:xfrm>
            <a:prstGeom prst="rect">
              <a:avLst/>
            </a:prstGeom>
            <a:noFill/>
            <a:ln>
              <a:noFill/>
            </a:ln>
          </xdr:spPr>
          <xdr:txBody>
            <a:bodyPr vertOverflow="clip" horzOverflow="overflow" wrap="square" lIns="74295" tIns="8890" rIns="74295" bIns="8890" anchor="t" upright="1"/>
            <a:lstStyle/>
            <a:p>
              <a:pPr algn="l" rtl="0">
                <a:lnSpc>
                  <a:spcPts val="1500"/>
                </a:lnSpc>
                <a:defRPr sz="1000"/>
              </a:pPr>
              <a:endParaRPr lang="en-US" altLang="ja-JP" sz="1300" b="0" i="0" u="none" strike="noStrike" baseline="0">
                <a:solidFill>
                  <a:srgbClr val="000000"/>
                </a:solidFill>
                <a:latin typeface="HGPｺﾞｼｯｸE"/>
                <a:ea typeface="HGPｺﾞｼｯｸE"/>
              </a:endParaRPr>
            </a:p>
            <a:p>
              <a:pPr algn="l" rtl="0">
                <a:lnSpc>
                  <a:spcPts val="1500"/>
                </a:lnSpc>
                <a:defRPr sz="1000"/>
              </a:pPr>
              <a:r>
                <a:rPr lang="ja-JP" altLang="en-US" sz="2000" b="0" i="0" u="none" strike="noStrike" baseline="0">
                  <a:solidFill>
                    <a:srgbClr val="000000"/>
                  </a:solidFill>
                  <a:latin typeface="HGPｺﾞｼｯｸE"/>
                  <a:ea typeface="HGPｺﾞｼｯｸE"/>
                </a:rPr>
                <a:t>国民健康保険に加入する方の年齢、収入、所得を入力してください。</a:t>
              </a:r>
              <a:endParaRPr lang="en-US" altLang="ja-JP" sz="2000" b="0" i="0" u="none" strike="noStrike" baseline="0">
                <a:solidFill>
                  <a:srgbClr val="000000"/>
                </a:solidFill>
                <a:latin typeface="HGPｺﾞｼｯｸE"/>
                <a:ea typeface="HGPｺﾞｼｯｸE"/>
              </a:endParaRPr>
            </a:p>
            <a:p>
              <a:pPr algn="l" rtl="0">
                <a:lnSpc>
                  <a:spcPts val="1500"/>
                </a:lnSpc>
                <a:defRPr sz="1000"/>
              </a:pPr>
              <a:endParaRPr lang="ja-JP" altLang="en-US" sz="13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endParaRPr>
            </a:p>
            <a:p>
              <a:pPr algn="l" rtl="0">
                <a:lnSpc>
                  <a:spcPts val="1500"/>
                </a:lnSpc>
                <a:defRPr sz="1000"/>
              </a:pPr>
              <a:r>
                <a:rPr lang="ja-JP" altLang="en-US" sz="1300" b="0" i="0" u="none" strike="noStrike" baseline="0">
                  <a:solidFill>
                    <a:srgbClr val="FF0000"/>
                  </a:solidFill>
                  <a:latin typeface="HGPｺﾞｼｯｸE"/>
                  <a:ea typeface="HGPｺﾞｼｯｸE"/>
                </a:rPr>
                <a:t>★　世帯主の方が加入しない場合、</a:t>
              </a:r>
              <a:r>
                <a:rPr lang="ja-JP" altLang="en-US" sz="1400" b="0" i="0" u="none" strike="noStrike" baseline="0">
                  <a:solidFill>
                    <a:srgbClr val="FF0000"/>
                  </a:solidFill>
                  <a:latin typeface="HGPｺﾞｼｯｸE"/>
                  <a:ea typeface="HGPｺﾞｼｯｸE"/>
                </a:rPr>
                <a:t>年齢は空欄</a:t>
              </a:r>
              <a:r>
                <a:rPr lang="ja-JP" altLang="en-US" sz="1300" b="0" i="0" u="none" strike="noStrike" baseline="0">
                  <a:solidFill>
                    <a:srgbClr val="FF0000"/>
                  </a:solidFill>
                  <a:latin typeface="HGPｺﾞｼｯｸE"/>
                  <a:ea typeface="HGPｺﾞｼｯｸE"/>
                </a:rPr>
                <a:t>のまま</a:t>
              </a:r>
              <a:r>
                <a:rPr lang="ja-JP" altLang="en-US" sz="1400" b="0" i="0" u="none" strike="noStrike" baseline="0">
                  <a:solidFill>
                    <a:srgbClr val="FF0000"/>
                  </a:solidFill>
                  <a:latin typeface="HGPｺﾞｼｯｸE"/>
                  <a:ea typeface="HGPｺﾞｼｯｸE"/>
                </a:rPr>
                <a:t>「収入と所得のみ」</a:t>
              </a:r>
              <a:r>
                <a:rPr lang="ja-JP" altLang="en-US" sz="1300" b="0" i="0" u="none" strike="noStrike" baseline="0">
                  <a:solidFill>
                    <a:srgbClr val="FF0000"/>
                  </a:solidFill>
                  <a:latin typeface="HGPｺﾞｼｯｸE"/>
                  <a:ea typeface="HGPｺﾞｼｯｸE"/>
                </a:rPr>
                <a:t>入力してください。</a:t>
              </a:r>
              <a:endParaRPr lang="en-US" altLang="ja-JP" sz="1300" b="0" i="0" u="none" strike="noStrike" baseline="0">
                <a:solidFill>
                  <a:srgbClr val="FF0000"/>
                </a:solidFill>
                <a:latin typeface="HGPｺﾞｼｯｸE"/>
                <a:ea typeface="HGPｺﾞｼｯｸE"/>
              </a:endParaRPr>
            </a:p>
            <a:p>
              <a:pPr algn="l" rtl="0">
                <a:lnSpc>
                  <a:spcPts val="1500"/>
                </a:lnSpc>
                <a:defRPr sz="1000"/>
              </a:pPr>
              <a:r>
                <a:rPr lang="ja-JP" altLang="en-US" sz="1300" b="0" i="0" u="none" strike="noStrike" baseline="0">
                  <a:solidFill>
                    <a:srgbClr val="FF0000"/>
                  </a:solidFill>
                  <a:latin typeface="HGPｺﾞｼｯｸE"/>
                  <a:ea typeface="HGPｺﾞｼｯｸE"/>
                </a:rPr>
                <a:t>★　未就学児が被保険者にいる場合は、「年齢」右隣の「未就学児」に☑を加えてださい。</a:t>
              </a:r>
              <a:endParaRPr lang="ja-JP" altLang="en-US" sz="1400" b="0" i="0" u="none" strike="noStrike" baseline="0">
                <a:solidFill>
                  <a:srgbClr val="FF0000"/>
                </a:solidFill>
                <a:latin typeface="Times New Roman"/>
                <a:cs typeface="Times New Roman"/>
              </a:endParaRPr>
            </a:p>
            <a:p>
              <a:pPr algn="l" rtl="0">
                <a:lnSpc>
                  <a:spcPts val="1400"/>
                </a:lnSpc>
                <a:defRPr sz="1000"/>
              </a:pPr>
              <a:endParaRPr lang="ja-JP" altLang="en-US" sz="14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endParaRPr>
            </a:p>
          </xdr:txBody>
        </xdr:sp>
      </xdr:grpSp>
    </xdr:grpSp>
    <xdr:clientData/>
  </xdr:twoCellAnchor>
  <xdr:twoCellAnchor>
    <xdr:from xmlns:xdr="http://schemas.openxmlformats.org/drawingml/2006/spreadsheetDrawing">
      <xdr:col>4</xdr:col>
      <xdr:colOff>0</xdr:colOff>
      <xdr:row>6</xdr:row>
      <xdr:rowOff>46990</xdr:rowOff>
    </xdr:from>
    <xdr:to xmlns:xdr="http://schemas.openxmlformats.org/drawingml/2006/spreadsheetDrawing">
      <xdr:col>22</xdr:col>
      <xdr:colOff>0</xdr:colOff>
      <xdr:row>15</xdr:row>
      <xdr:rowOff>57150</xdr:rowOff>
    </xdr:to>
    <xdr:sp macro="" textlink="">
      <xdr:nvSpPr>
        <xdr:cNvPr id="15" name="Text Box 1" descr="青い画用紙"/>
        <xdr:cNvSpPr txBox="1">
          <a:spLocks noChangeArrowheads="1"/>
        </xdr:cNvSpPr>
      </xdr:nvSpPr>
      <xdr:spPr>
        <a:xfrm>
          <a:off x="1325880" y="1037590"/>
          <a:ext cx="7852410" cy="1496060"/>
        </a:xfrm>
        <a:prstGeom prst="rect">
          <a:avLst/>
        </a:prstGeom>
        <a:blipFill>
          <a:blip xmlns:r="http://schemas.openxmlformats.org/officeDocument/2006/relationships" r:embed="rId1"/>
          <a:tile tx="0" ty="0" sx="100000" sy="100000" flip="none" algn="tl"/>
        </a:blipFill>
        <a:ln w="38100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miter lim="800000"/>
          <a:headEnd/>
          <a:tailEnd/>
        </a:ln>
      </xdr:spPr>
      <xdr:txBody>
        <a:bodyPr vertOverflow="clip" horzOverflow="overflow" wrap="square" lIns="82296" tIns="41148" rIns="0" bIns="41148" anchor="ctr" upright="1"/>
        <a:lstStyle/>
        <a:p>
          <a:pPr algn="ctr" rtl="0">
            <a:lnSpc>
              <a:spcPts val="4000"/>
            </a:lnSpc>
            <a:defRPr sz="1000"/>
          </a:pPr>
          <a:r>
            <a:rPr lang="ja-JP" altLang="en-US" sz="3600" b="0" i="0" u="none" strike="noStrike" baseline="0">
              <a:solidFill>
                <a:srgbClr val="800000"/>
              </a:solidFill>
              <a:latin typeface="HGS創英角ﾎﾟｯﾌﾟ体"/>
              <a:ea typeface="HGS創英角ﾎﾟｯﾌﾟ体"/>
            </a:rPr>
            <a:t>令和７年度</a:t>
          </a:r>
          <a:endParaRPr lang="en-US" altLang="ja-JP" sz="3600" b="0" i="0" u="none" strike="noStrike" baseline="0">
            <a:solidFill>
              <a:srgbClr val="800000"/>
            </a:solidFill>
            <a:latin typeface="HGS創英角ﾎﾟｯﾌﾟ体"/>
            <a:ea typeface="HGS創英角ﾎﾟｯﾌﾟ体"/>
          </a:endParaRPr>
        </a:p>
        <a:p>
          <a:pPr algn="ctr" rtl="0">
            <a:lnSpc>
              <a:spcPts val="4000"/>
            </a:lnSpc>
            <a:defRPr sz="1000"/>
          </a:pPr>
          <a:r>
            <a:rPr lang="ja-JP" altLang="en-US" sz="3600" b="0" i="0" u="none" strike="noStrike" baseline="0">
              <a:solidFill>
                <a:srgbClr val="800000"/>
              </a:solidFill>
              <a:latin typeface="HGS創英角ﾎﾟｯﾌﾟ体"/>
              <a:ea typeface="HGS創英角ﾎﾟｯﾌﾟ体"/>
            </a:rPr>
            <a:t>狛江市国民健康保険税　試算シート</a:t>
          </a:r>
        </a:p>
      </xdr:txBody>
    </xdr:sp>
    <xdr:clientData/>
  </xdr:twoCellAnchor>
  <xdr:twoCellAnchor>
    <xdr:from xmlns:xdr="http://schemas.openxmlformats.org/drawingml/2006/spreadsheetDrawing">
      <xdr:col>2</xdr:col>
      <xdr:colOff>52705</xdr:colOff>
      <xdr:row>21</xdr:row>
      <xdr:rowOff>66040</xdr:rowOff>
    </xdr:from>
    <xdr:to xmlns:xdr="http://schemas.openxmlformats.org/drawingml/2006/spreadsheetDrawing">
      <xdr:col>24</xdr:col>
      <xdr:colOff>24130</xdr:colOff>
      <xdr:row>30</xdr:row>
      <xdr:rowOff>11430</xdr:rowOff>
    </xdr:to>
    <xdr:sp macro="" textlink="">
      <xdr:nvSpPr>
        <xdr:cNvPr id="16" name="Text Box 4"/>
        <xdr:cNvSpPr txBox="1">
          <a:spLocks noChangeArrowheads="1"/>
        </xdr:cNvSpPr>
      </xdr:nvSpPr>
      <xdr:spPr>
        <a:xfrm>
          <a:off x="506095" y="3533140"/>
          <a:ext cx="9559925" cy="143129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CC" a14:legacySpreadsheetColorIndex="26" mc:Ignorable="a14"/>
        </a:solidFill>
        <a:ln w="19050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miter lim="800000"/>
          <a:headEnd/>
          <a:tailEnd/>
        </a:ln>
      </xdr:spPr>
      <xdr:txBody>
        <a:bodyPr vertOverflow="clip" horzOverflow="overflow" wrap="square" lIns="45720" tIns="22860" rIns="0" bIns="0" anchor="ctr" upright="1"/>
        <a:lstStyle/>
        <a:p>
          <a:pPr algn="ctr" rtl="0">
            <a:lnSpc>
              <a:spcPts val="1700"/>
            </a:lnSpc>
            <a:defRPr sz="1000"/>
          </a:pPr>
          <a:r>
            <a:rPr lang="ja-JP" altLang="en-US" sz="1400" b="1" i="0" u="none" strike="noStrike" baseline="0">
              <a:solidFill>
                <a:srgbClr val="3366FF"/>
              </a:solidFill>
              <a:latin typeface="HG丸ｺﾞｼｯｸM-PRO"/>
              <a:ea typeface="HG丸ｺﾞｼｯｸM-PRO"/>
            </a:rPr>
            <a:t>この国民健康保険税試算シートは、狛江市国民健康保険に加入いただいた場合の</a:t>
          </a:r>
          <a:r>
            <a:rPr lang="ja-JP" altLang="en-US" sz="1400" b="1" i="0" u="sng" strike="noStrike" baseline="0">
              <a:solidFill>
                <a:srgbClr val="3366FF"/>
              </a:solidFill>
              <a:latin typeface="HG丸ｺﾞｼｯｸM-PRO"/>
              <a:ea typeface="HG丸ｺﾞｼｯｸM-PRO"/>
            </a:rPr>
            <a:t>令和７年度</a:t>
          </a:r>
          <a:r>
            <a:rPr lang="ja-JP" altLang="en-US" sz="1400" b="1" i="0" u="none" strike="noStrike" baseline="0">
              <a:solidFill>
                <a:srgbClr val="3366FF"/>
              </a:solidFill>
              <a:latin typeface="HG丸ｺﾞｼｯｸM-PRO"/>
              <a:ea typeface="HG丸ｺﾞｼｯｸM-PRO"/>
            </a:rPr>
            <a:t>の税額を試算するものです。</a:t>
          </a:r>
          <a:endParaRPr lang="ja-JP" altLang="en-US" sz="1400" b="0" i="0" u="none" strike="noStrike" baseline="0">
            <a:solidFill>
              <a:srgbClr val="FF99CC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700"/>
            </a:lnSpc>
            <a:defRPr sz="1000"/>
          </a:pPr>
          <a:endParaRPr lang="ja-JP" altLang="en-US" sz="14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700"/>
            </a:lnSpc>
            <a:defRPr sz="1000"/>
          </a:pPr>
          <a:r>
            <a:rPr lang="ja-JP" altLang="en-US" sz="1400" b="1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★ 試算結果は実際の国民健康保険税額と異なる場合があります。このことについてご了承いただける方のみご使用ください。</a:t>
          </a:r>
        </a:p>
      </xdr:txBody>
    </xdr:sp>
    <xdr:clientData/>
  </xdr:twoCellAnchor>
  <xdr:twoCellAnchor>
    <xdr:from xmlns:xdr="http://schemas.openxmlformats.org/drawingml/2006/spreadsheetDrawing">
      <xdr:col>7</xdr:col>
      <xdr:colOff>318770</xdr:colOff>
      <xdr:row>33</xdr:row>
      <xdr:rowOff>142875</xdr:rowOff>
    </xdr:from>
    <xdr:to xmlns:xdr="http://schemas.openxmlformats.org/drawingml/2006/spreadsheetDrawing">
      <xdr:col>19</xdr:col>
      <xdr:colOff>33020</xdr:colOff>
      <xdr:row>39</xdr:row>
      <xdr:rowOff>142875</xdr:rowOff>
    </xdr:to>
    <xdr:sp macro="" textlink="">
      <xdr:nvSpPr>
        <xdr:cNvPr id="17" name="下矢印吹き出し 16"/>
        <xdr:cNvSpPr/>
      </xdr:nvSpPr>
      <xdr:spPr>
        <a:xfrm>
          <a:off x="2953385" y="5591175"/>
          <a:ext cx="4949190" cy="990600"/>
        </a:xfrm>
        <a:prstGeom prst="downArrowCallout">
          <a:avLst/>
        </a:prstGeom>
        <a:solidFill>
          <a:srgbClr val="FF99CC"/>
        </a:solidFill>
        <a:ln w="2540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74295" tIns="8890" rIns="74295" bIns="8890" rtlCol="0" anchor="ctr" upright="1"/>
        <a:lstStyle/>
        <a:p>
          <a:pPr algn="ctr"/>
          <a:r>
            <a:rPr kumimoji="1" lang="ja-JP" altLang="en-US" sz="1400" b="1">
              <a:solidFill>
                <a:schemeClr val="tx1"/>
              </a:solidFill>
            </a:rPr>
            <a:t>ご了承いただけましたら</a:t>
          </a:r>
          <a:r>
            <a:rPr kumimoji="1" lang="ja-JP" altLang="en-US" sz="1400" b="1" baseline="0">
              <a:solidFill>
                <a:schemeClr val="tx1"/>
              </a:solidFill>
            </a:rPr>
            <a:t> </a:t>
          </a:r>
          <a:r>
            <a:rPr kumimoji="1" lang="ja-JP" altLang="en-US" sz="1400" b="1">
              <a:solidFill>
                <a:schemeClr val="tx1"/>
              </a:solidFill>
            </a:rPr>
            <a:t>下にスクロールしてください。</a:t>
          </a:r>
        </a:p>
      </xdr:txBody>
    </xdr:sp>
    <xdr:clientData/>
  </xdr:twoCellAnchor>
  <xdr:twoCellAnchor>
    <xdr:from xmlns:xdr="http://schemas.openxmlformats.org/drawingml/2006/spreadsheetDrawing">
      <xdr:col>8</xdr:col>
      <xdr:colOff>154940</xdr:colOff>
      <xdr:row>64</xdr:row>
      <xdr:rowOff>119380</xdr:rowOff>
    </xdr:from>
    <xdr:to xmlns:xdr="http://schemas.openxmlformats.org/drawingml/2006/spreadsheetDrawing">
      <xdr:col>17</xdr:col>
      <xdr:colOff>154940</xdr:colOff>
      <xdr:row>65</xdr:row>
      <xdr:rowOff>119380</xdr:rowOff>
    </xdr:to>
    <xdr:sp macro="" textlink="">
      <xdr:nvSpPr>
        <xdr:cNvPr id="18" name="下矢印吹き出し 17"/>
        <xdr:cNvSpPr/>
      </xdr:nvSpPr>
      <xdr:spPr>
        <a:xfrm>
          <a:off x="3225800" y="14384655"/>
          <a:ext cx="3926205" cy="1171575"/>
        </a:xfrm>
        <a:prstGeom prst="downArrowCallout">
          <a:avLst/>
        </a:prstGeom>
        <a:solidFill>
          <a:srgbClr val="FF99CC"/>
        </a:solidFill>
        <a:ln w="2540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74295" tIns="8890" rIns="74295" bIns="8890" rtlCol="0" anchor="ctr" upright="1"/>
        <a:lstStyle/>
        <a:p>
          <a:pPr algn="ctr"/>
          <a:endParaRPr kumimoji="1" lang="en-US" altLang="ja-JP" sz="1400" b="1" baseline="0">
            <a:solidFill>
              <a:schemeClr val="tx1"/>
            </a:solidFill>
          </a:endParaRPr>
        </a:p>
        <a:p>
          <a:pPr algn="ctr"/>
          <a:r>
            <a:rPr kumimoji="1" lang="ja-JP" altLang="en-US" sz="1400" b="1" baseline="0">
              <a:solidFill>
                <a:schemeClr val="tx1"/>
              </a:solidFill>
            </a:rPr>
            <a:t>入力が終わったら 下にスクロールしてください。</a:t>
          </a:r>
          <a:endParaRPr kumimoji="1" lang="en-US" altLang="ja-JP" sz="1400" b="1" baseline="0">
            <a:solidFill>
              <a:schemeClr val="tx1"/>
            </a:solidFill>
          </a:endParaRPr>
        </a:p>
        <a:p>
          <a:pPr algn="ctr"/>
          <a:endParaRPr kumimoji="1" lang="ja-JP" altLang="en-US" sz="1400" b="1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9</xdr:col>
          <xdr:colOff>142875</xdr:colOff>
          <xdr:row>59</xdr:row>
          <xdr:rowOff>191135</xdr:rowOff>
        </xdr:from>
        <xdr:to xmlns:xdr="http://schemas.openxmlformats.org/drawingml/2006/spreadsheetDrawing">
          <xdr:col>9</xdr:col>
          <xdr:colOff>419100</xdr:colOff>
          <xdr:row>59</xdr:row>
          <xdr:rowOff>618490</xdr:rowOff>
        </xdr:to>
        <xdr:sp textlink="">
          <xdr:nvSpPr>
            <xdr:cNvPr id="3074" name="チェック 2" hidden="1">
              <a:extLst>
                <a:ext uri="{63B3BB69-23CF-44E3-9099-C40C66FF867C}">
                  <a14:compatExt spid="_x0000_s3074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649980" y="11113135"/>
              <a:ext cx="276225" cy="42735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9</xdr:col>
          <xdr:colOff>142875</xdr:colOff>
          <xdr:row>60</xdr:row>
          <xdr:rowOff>191135</xdr:rowOff>
        </xdr:from>
        <xdr:to xmlns:xdr="http://schemas.openxmlformats.org/drawingml/2006/spreadsheetDrawing">
          <xdr:col>9</xdr:col>
          <xdr:colOff>409575</xdr:colOff>
          <xdr:row>60</xdr:row>
          <xdr:rowOff>618490</xdr:rowOff>
        </xdr:to>
        <xdr:sp textlink="">
          <xdr:nvSpPr>
            <xdr:cNvPr id="3075" name="チェック 3" hidden="1">
              <a:extLst>
                <a:ext uri="{63B3BB69-23CF-44E3-9099-C40C66FF867C}">
                  <a14:compatExt spid="_x0000_s3075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649980" y="11875135"/>
              <a:ext cx="266700" cy="42735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9</xdr:col>
          <xdr:colOff>142875</xdr:colOff>
          <xdr:row>61</xdr:row>
          <xdr:rowOff>191135</xdr:rowOff>
        </xdr:from>
        <xdr:to xmlns:xdr="http://schemas.openxmlformats.org/drawingml/2006/spreadsheetDrawing">
          <xdr:col>9</xdr:col>
          <xdr:colOff>419100</xdr:colOff>
          <xdr:row>61</xdr:row>
          <xdr:rowOff>618490</xdr:rowOff>
        </xdr:to>
        <xdr:sp textlink="">
          <xdr:nvSpPr>
            <xdr:cNvPr id="3076" name="チェック 4" hidden="1">
              <a:extLst>
                <a:ext uri="{63B3BB69-23CF-44E3-9099-C40C66FF867C}">
                  <a14:compatExt spid="_x0000_s3076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649980" y="12637135"/>
              <a:ext cx="276225" cy="42735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9</xdr:col>
          <xdr:colOff>142875</xdr:colOff>
          <xdr:row>62</xdr:row>
          <xdr:rowOff>191135</xdr:rowOff>
        </xdr:from>
        <xdr:to xmlns:xdr="http://schemas.openxmlformats.org/drawingml/2006/spreadsheetDrawing">
          <xdr:col>9</xdr:col>
          <xdr:colOff>419100</xdr:colOff>
          <xdr:row>62</xdr:row>
          <xdr:rowOff>618490</xdr:rowOff>
        </xdr:to>
        <xdr:sp textlink="">
          <xdr:nvSpPr>
            <xdr:cNvPr id="3077" name="チェック 5" hidden="1">
              <a:extLst>
                <a:ext uri="{63B3BB69-23CF-44E3-9099-C40C66FF867C}">
                  <a14:compatExt spid="_x0000_s3077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649980" y="13399135"/>
              <a:ext cx="276225" cy="42735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9</xdr:col>
          <xdr:colOff>142875</xdr:colOff>
          <xdr:row>58</xdr:row>
          <xdr:rowOff>191135</xdr:rowOff>
        </xdr:from>
        <xdr:to xmlns:xdr="http://schemas.openxmlformats.org/drawingml/2006/spreadsheetDrawing">
          <xdr:col>9</xdr:col>
          <xdr:colOff>419100</xdr:colOff>
          <xdr:row>58</xdr:row>
          <xdr:rowOff>618490</xdr:rowOff>
        </xdr:to>
        <xdr:sp textlink="">
          <xdr:nvSpPr>
            <xdr:cNvPr id="3079" name="チェック 7" hidden="1">
              <a:extLst>
                <a:ext uri="{63B3BB69-23CF-44E3-9099-C40C66FF867C}">
                  <a14:compatExt spid="_x0000_s307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649980" y="10351135"/>
              <a:ext cx="276225" cy="427355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9</xdr:col>
          <xdr:colOff>142875</xdr:colOff>
          <xdr:row>59</xdr:row>
          <xdr:rowOff>191135</xdr:rowOff>
        </xdr:from>
        <xdr:to xmlns:xdr="http://schemas.openxmlformats.org/drawingml/2006/spreadsheetDrawing">
          <xdr:col>9</xdr:col>
          <xdr:colOff>419100</xdr:colOff>
          <xdr:row>59</xdr:row>
          <xdr:rowOff>618490</xdr:rowOff>
        </xdr:to>
        <xdr:sp textlink="">
          <xdr:nvSpPr>
            <xdr:cNvPr id="3086" name="チェック 14" hidden="1">
              <a:extLst>
                <a:ext uri="{63B3BB69-23CF-44E3-9099-C40C66FF867C}">
                  <a14:compatExt spid="_x0000_s3086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649980" y="11113135"/>
              <a:ext cx="276225" cy="427355"/>
            </a:xfrm>
            <a:prstGeom prst="rect"/>
          </xdr:spPr>
        </xdr:sp>
        <xdr:clientData/>
      </xdr:twoCellAnchor>
    </mc:Choice>
    <mc:Fallback/>
  </mc:AlternateContent>
  <xdr:twoCellAnchor>
    <xdr:from xmlns:xdr="http://schemas.openxmlformats.org/drawingml/2006/spreadsheetDrawing">
      <xdr:col>22</xdr:col>
      <xdr:colOff>142875</xdr:colOff>
      <xdr:row>45</xdr:row>
      <xdr:rowOff>71120</xdr:rowOff>
    </xdr:from>
    <xdr:to xmlns:xdr="http://schemas.openxmlformats.org/drawingml/2006/spreadsheetDrawing">
      <xdr:col>27</xdr:col>
      <xdr:colOff>535940</xdr:colOff>
      <xdr:row>49</xdr:row>
      <xdr:rowOff>149225</xdr:rowOff>
    </xdr:to>
    <xdr:sp macro="" textlink="">
      <xdr:nvSpPr>
        <xdr:cNvPr id="25" name="Text Box 1" descr="青い画用紙"/>
        <xdr:cNvSpPr txBox="1">
          <a:spLocks noChangeArrowheads="1"/>
        </xdr:cNvSpPr>
      </xdr:nvSpPr>
      <xdr:spPr>
        <a:xfrm>
          <a:off x="9321165" y="7500620"/>
          <a:ext cx="2242820" cy="821055"/>
        </a:xfrm>
        <a:prstGeom prst="rect">
          <a:avLst/>
        </a:prstGeom>
        <a:blipFill>
          <a:blip xmlns:r="http://schemas.openxmlformats.org/officeDocument/2006/relationships" r:embed="rId1"/>
          <a:tile tx="0" ty="0" sx="100000" sy="100000" flip="none" algn="tl"/>
        </a:blipFill>
        <a:ln w="38100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miter lim="800000"/>
          <a:headEnd/>
          <a:tailEnd/>
        </a:ln>
      </xdr:spPr>
      <xdr:txBody>
        <a:bodyPr vertOverflow="clip" horzOverflow="overflow" wrap="square" lIns="82296" tIns="41148" rIns="0" bIns="41148" anchor="ctr" upright="1"/>
        <a:lstStyle/>
        <a:p>
          <a:pPr algn="ctr" rtl="0">
            <a:lnSpc>
              <a:spcPts val="4000"/>
            </a:lnSpc>
            <a:defRPr sz="1000"/>
          </a:pPr>
          <a:r>
            <a:rPr lang="ja-JP" altLang="en-US" sz="2800" b="0" i="0" u="none" strike="noStrike" baseline="0">
              <a:solidFill>
                <a:srgbClr val="800000"/>
              </a:solidFill>
              <a:latin typeface="HGS創英角ﾎﾟｯﾌﾟ体"/>
              <a:ea typeface="HGS創英角ﾎﾟｯﾌﾟ体"/>
            </a:rPr>
            <a:t>令和７年度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Relationship Id="rId3" Type="http://schemas.openxmlformats.org/officeDocument/2006/relationships/vmlDrawing" Target="../drawings/vmlDrawing1.vml" /><Relationship Id="rId4" Type="http://schemas.openxmlformats.org/officeDocument/2006/relationships/ctrlProp" Target="../ctrlProps/ctrlProp1.xml" /><Relationship Id="rId5" Type="http://schemas.openxmlformats.org/officeDocument/2006/relationships/ctrlProp" Target="../ctrlProps/ctrlProp2.xml" /><Relationship Id="rId6" Type="http://schemas.openxmlformats.org/officeDocument/2006/relationships/ctrlProp" Target="../ctrlProps/ctrlProp3.xml" /><Relationship Id="rId7" Type="http://schemas.openxmlformats.org/officeDocument/2006/relationships/ctrlProp" Target="../ctrlProps/ctrlProp4.xml" /><Relationship Id="rId8" Type="http://schemas.openxmlformats.org/officeDocument/2006/relationships/ctrlProp" Target="../ctrlProps/ctrlProp5.xml" /><Relationship Id="rId9" Type="http://schemas.openxmlformats.org/officeDocument/2006/relationships/ctrlProp" Target="../ctrlProps/ctrlProp6.xml" /><Relationship Id="rId10" Type="http://schemas.openxmlformats.org/officeDocument/2006/relationships/comments" Target="../comments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howOutlineSymbols="0"/>
    <pageSetUpPr fitToPage="1"/>
  </sheetPr>
  <dimension ref="A1:AB109"/>
  <sheetViews>
    <sheetView showGridLines="0" tabSelected="1" showOutlineSymbols="0" zoomScale="93" zoomScaleNormal="93" zoomScaleSheetLayoutView="70" workbookViewId="0">
      <selection activeCell="K60" sqref="K60:O60"/>
    </sheetView>
  </sheetViews>
  <sheetFormatPr defaultRowHeight="17.5"/>
  <cols>
    <col min="1" max="1" width="3.75" style="1" customWidth="1"/>
    <col min="2" max="2" width="2.75" style="1" customWidth="1"/>
    <col min="3" max="23" width="6.25" style="1" customWidth="1"/>
    <col min="24" max="24" width="6.125" style="1" customWidth="1"/>
    <col min="25" max="25" width="2.5" style="1" customWidth="1"/>
    <col min="26" max="26" width="4" style="1" customWidth="1"/>
    <col min="27" max="27" width="7.625" style="1" customWidth="1"/>
    <col min="28" max="16384" width="9" style="1" customWidth="1"/>
  </cols>
  <sheetData>
    <row r="1" spans="1:28" s="2" customFormat="1" ht="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204"/>
    </row>
    <row r="2" spans="1:28" s="2" customFormat="1" ht="1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204"/>
    </row>
    <row r="3" spans="1:28" s="2" customFormat="1" ht="1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204"/>
    </row>
    <row r="4" spans="1:28" s="2" customFormat="1" ht="1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204"/>
    </row>
    <row r="5" spans="1:28" s="2" customFormat="1" ht="1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204"/>
    </row>
    <row r="6" spans="1:28" s="2" customFormat="1" ht="1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204"/>
    </row>
    <row r="7" spans="1:28" s="2" customFormat="1" ht="1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204"/>
    </row>
    <row r="8" spans="1:28" s="2" customFormat="1" ht="13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204"/>
    </row>
    <row r="9" spans="1:28" s="2" customFormat="1" ht="13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204"/>
    </row>
    <row r="10" spans="1:28" s="2" customFormat="1" ht="13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204"/>
    </row>
    <row r="11" spans="1:28" s="2" customFormat="1" ht="1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204"/>
    </row>
    <row r="12" spans="1:28" s="2" customFormat="1" ht="13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204"/>
    </row>
    <row r="13" spans="1:28" s="2" customFormat="1" ht="1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204"/>
    </row>
    <row r="14" spans="1:28" s="2" customFormat="1" ht="13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204"/>
    </row>
    <row r="15" spans="1:28" s="2" customFormat="1" ht="1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204"/>
    </row>
    <row r="16" spans="1:28" s="2" customFormat="1" ht="1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204"/>
    </row>
    <row r="17" spans="1:28" s="2" customFormat="1" ht="1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204"/>
    </row>
    <row r="18" spans="1:28" s="2" customFormat="1" ht="1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204"/>
    </row>
    <row r="19" spans="1:28" s="2" customFormat="1" ht="1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204"/>
    </row>
    <row r="20" spans="1:28" s="2" customFormat="1" ht="1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204"/>
    </row>
    <row r="21" spans="1:28" s="2" customFormat="1" ht="1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204"/>
    </row>
    <row r="22" spans="1:28" s="2" customFormat="1" ht="1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204"/>
    </row>
    <row r="23" spans="1:28" s="2" customFormat="1" ht="1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204"/>
    </row>
    <row r="24" spans="1:28" s="2" customFormat="1" ht="1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204"/>
    </row>
    <row r="25" spans="1:28" s="2" customFormat="1" ht="1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204"/>
    </row>
    <row r="26" spans="1:28" s="2" customFormat="1" ht="1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204"/>
    </row>
    <row r="27" spans="1:28" s="2" customFormat="1" ht="1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204"/>
    </row>
    <row r="28" spans="1:28" s="2" customFormat="1" ht="1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204"/>
    </row>
    <row r="29" spans="1:28" s="2" customFormat="1" ht="1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204"/>
    </row>
    <row r="30" spans="1:28" s="2" customFormat="1" ht="1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204"/>
    </row>
    <row r="31" spans="1:28" s="2" customFormat="1" ht="1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204"/>
    </row>
    <row r="32" spans="1:28" s="2" customFormat="1" ht="1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204"/>
    </row>
    <row r="33" spans="1:28" s="2" customFormat="1" ht="1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204"/>
    </row>
    <row r="34" spans="1:28" s="2" customFormat="1" ht="1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204"/>
    </row>
    <row r="35" spans="1:28" s="2" customFormat="1" ht="1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204"/>
    </row>
    <row r="36" spans="1:28" s="2" customFormat="1" ht="13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204"/>
    </row>
    <row r="37" spans="1:28" s="2" customFormat="1" ht="1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204"/>
    </row>
    <row r="38" spans="1:28" s="2" customFormat="1" ht="1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204"/>
    </row>
    <row r="39" spans="1:28" s="2" customFormat="1" ht="13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204"/>
    </row>
    <row r="40" spans="1:28" s="2" customFormat="1" ht="13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204"/>
    </row>
    <row r="41" spans="1:28" s="2" customFormat="1" ht="13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204"/>
    </row>
    <row r="42" spans="1:28" s="2" customFormat="1" ht="13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204"/>
    </row>
    <row r="43" spans="1:28" s="2" customFormat="1" ht="13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204"/>
    </row>
    <row r="44" spans="1:28" s="2" customFormat="1" ht="13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204"/>
    </row>
    <row r="45" spans="1:28" s="2" customFormat="1" ht="13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204"/>
    </row>
    <row r="46" spans="1:28" s="2" customFormat="1" ht="19.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</row>
    <row r="47" spans="1:28" s="2" customFormat="1" ht="13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</row>
    <row r="48" spans="1:28" s="2" customFormat="1" ht="13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</row>
    <row r="49" spans="1:28" s="2" customFormat="1" ht="13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</row>
    <row r="50" spans="1:28" s="2" customFormat="1" ht="13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</row>
    <row r="51" spans="1:28" s="2" customFormat="1" ht="13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</row>
    <row r="52" spans="1:28" s="2" customFormat="1" ht="8.25" customHeight="1">
      <c r="A52" s="4"/>
      <c r="B52" s="4"/>
      <c r="C52" s="4"/>
      <c r="D52" s="4"/>
      <c r="E52" s="4"/>
      <c r="F52" s="4"/>
      <c r="G52" s="4"/>
      <c r="H52" s="4"/>
      <c r="I52" s="94"/>
      <c r="J52" s="9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</row>
    <row r="53" spans="1:28" s="2" customFormat="1" ht="8.25" customHeight="1">
      <c r="A53" s="4"/>
      <c r="B53" s="4"/>
      <c r="C53" s="4"/>
      <c r="D53" s="4"/>
      <c r="E53" s="4"/>
      <c r="F53" s="4"/>
      <c r="G53" s="4"/>
      <c r="H53" s="4"/>
      <c r="I53" s="94"/>
      <c r="J53" s="9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</row>
    <row r="54" spans="1:28" s="2" customFormat="1" ht="13.5" customHeight="1">
      <c r="A54" s="4"/>
      <c r="B54" s="4"/>
      <c r="C54" s="4"/>
      <c r="D54" s="4"/>
      <c r="E54" s="4"/>
      <c r="F54" s="4"/>
      <c r="G54" s="4"/>
      <c r="H54" s="4"/>
      <c r="I54" s="94"/>
      <c r="J54" s="9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</row>
    <row r="55" spans="1:28" s="2" customFormat="1" ht="13.5" customHeight="1">
      <c r="A55" s="4"/>
      <c r="B55" s="4"/>
      <c r="C55" s="4"/>
      <c r="D55" s="4"/>
      <c r="E55" s="4"/>
      <c r="F55" s="4"/>
      <c r="G55" s="4"/>
      <c r="H55" s="4"/>
      <c r="I55" s="94"/>
      <c r="J55" s="9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</row>
    <row r="56" spans="1:28" s="2" customFormat="1" ht="14.25" customHeight="1">
      <c r="A56" s="4"/>
      <c r="B56" s="4"/>
      <c r="C56" s="4"/>
      <c r="D56" s="4"/>
      <c r="E56" s="4"/>
      <c r="F56" s="4"/>
      <c r="G56" s="4"/>
      <c r="H56" s="4"/>
      <c r="I56" s="94"/>
      <c r="J56" s="9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</row>
    <row r="57" spans="1:28" s="2" customFormat="1" ht="13.5" customHeight="1">
      <c r="A57" s="4"/>
      <c r="B57" s="4"/>
      <c r="C57" s="4"/>
      <c r="D57" s="4"/>
      <c r="E57" s="4"/>
      <c r="F57" s="4"/>
      <c r="G57" s="4"/>
      <c r="H57" s="4"/>
      <c r="I57" s="94"/>
      <c r="J57" s="9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</row>
    <row r="58" spans="1:28" s="2" customFormat="1" ht="59.25" customHeight="1">
      <c r="A58" s="4"/>
      <c r="B58" s="6"/>
      <c r="C58" s="13"/>
      <c r="D58" s="13"/>
      <c r="E58" s="13"/>
      <c r="F58" s="63" t="s">
        <v>96</v>
      </c>
      <c r="G58" s="76"/>
      <c r="H58" s="76"/>
      <c r="I58" s="76"/>
      <c r="J58" s="102" t="s">
        <v>132</v>
      </c>
      <c r="K58" s="107" t="s">
        <v>97</v>
      </c>
      <c r="L58" s="107"/>
      <c r="M58" s="107"/>
      <c r="N58" s="107"/>
      <c r="O58" s="107"/>
      <c r="P58" s="129" t="s">
        <v>98</v>
      </c>
      <c r="Q58" s="129"/>
      <c r="R58" s="129"/>
      <c r="S58" s="129"/>
      <c r="T58" s="129"/>
      <c r="U58" s="152" t="s">
        <v>99</v>
      </c>
      <c r="V58" s="152"/>
      <c r="W58" s="152"/>
      <c r="X58" s="152"/>
      <c r="Y58" s="152"/>
      <c r="Z58" s="194"/>
      <c r="AA58" s="201" t="s">
        <v>141</v>
      </c>
      <c r="AB58" s="205"/>
    </row>
    <row r="59" spans="1:28" s="2" customFormat="1" ht="60" customHeight="1">
      <c r="A59" s="4"/>
      <c r="B59" s="7" t="s">
        <v>100</v>
      </c>
      <c r="C59" s="14"/>
      <c r="D59" s="14"/>
      <c r="E59" s="14"/>
      <c r="F59" s="64"/>
      <c r="G59" s="77"/>
      <c r="H59" s="77"/>
      <c r="I59" s="77"/>
      <c r="J59" s="103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95"/>
      <c r="AA59" s="4"/>
      <c r="AB59" s="206" t="b">
        <v>0</v>
      </c>
    </row>
    <row r="60" spans="1:28" s="2" customFormat="1" ht="60" customHeight="1">
      <c r="A60" s="4"/>
      <c r="B60" s="7" t="s">
        <v>101</v>
      </c>
      <c r="C60" s="14"/>
      <c r="D60" s="14"/>
      <c r="E60" s="14"/>
      <c r="F60" s="64"/>
      <c r="G60" s="77"/>
      <c r="H60" s="77"/>
      <c r="I60" s="77"/>
      <c r="J60" s="103"/>
      <c r="K60" s="109"/>
      <c r="L60" s="115"/>
      <c r="M60" s="115"/>
      <c r="N60" s="115"/>
      <c r="O60" s="124"/>
      <c r="P60" s="108"/>
      <c r="Q60" s="108"/>
      <c r="R60" s="108"/>
      <c r="S60" s="108"/>
      <c r="T60" s="108"/>
      <c r="U60" s="109"/>
      <c r="V60" s="115"/>
      <c r="W60" s="115"/>
      <c r="X60" s="115"/>
      <c r="Y60" s="115"/>
      <c r="Z60" s="196"/>
      <c r="AA60" s="4"/>
      <c r="AB60" s="206" t="b">
        <v>0</v>
      </c>
    </row>
    <row r="61" spans="1:28" s="2" customFormat="1" ht="60" customHeight="1">
      <c r="A61" s="4"/>
      <c r="B61" s="7" t="s">
        <v>102</v>
      </c>
      <c r="C61" s="14"/>
      <c r="D61" s="14"/>
      <c r="E61" s="14"/>
      <c r="F61" s="64"/>
      <c r="G61" s="77"/>
      <c r="H61" s="77"/>
      <c r="I61" s="77"/>
      <c r="J61" s="103"/>
      <c r="K61" s="109"/>
      <c r="L61" s="115"/>
      <c r="M61" s="115"/>
      <c r="N61" s="115"/>
      <c r="O61" s="124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95"/>
      <c r="AA61" s="4"/>
      <c r="AB61" s="206" t="b">
        <v>0</v>
      </c>
    </row>
    <row r="62" spans="1:28" s="2" customFormat="1" ht="60" customHeight="1">
      <c r="A62" s="4"/>
      <c r="B62" s="7" t="s">
        <v>103</v>
      </c>
      <c r="C62" s="14"/>
      <c r="D62" s="14"/>
      <c r="E62" s="14"/>
      <c r="F62" s="64"/>
      <c r="G62" s="77"/>
      <c r="H62" s="77"/>
      <c r="I62" s="77"/>
      <c r="J62" s="103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95"/>
      <c r="AA62" s="4"/>
      <c r="AB62" s="206" t="b">
        <v>0</v>
      </c>
    </row>
    <row r="63" spans="1:28" s="2" customFormat="1" ht="60" customHeight="1">
      <c r="A63" s="4"/>
      <c r="B63" s="8" t="s">
        <v>104</v>
      </c>
      <c r="C63" s="15"/>
      <c r="D63" s="15"/>
      <c r="E63" s="15"/>
      <c r="F63" s="65"/>
      <c r="G63" s="78"/>
      <c r="H63" s="78"/>
      <c r="I63" s="95"/>
      <c r="J63" s="103"/>
      <c r="K63" s="110"/>
      <c r="L63" s="110"/>
      <c r="M63" s="110"/>
      <c r="N63" s="110"/>
      <c r="O63" s="110"/>
      <c r="P63" s="110"/>
      <c r="Q63" s="110"/>
      <c r="R63" s="110"/>
      <c r="S63" s="110"/>
      <c r="T63" s="110"/>
      <c r="U63" s="110"/>
      <c r="V63" s="110"/>
      <c r="W63" s="110"/>
      <c r="X63" s="110"/>
      <c r="Y63" s="110"/>
      <c r="Z63" s="197"/>
      <c r="AA63" s="4"/>
      <c r="AB63" s="206" t="b">
        <v>0</v>
      </c>
    </row>
    <row r="64" spans="1:28" s="2" customFormat="1" ht="23.25" customHeight="1">
      <c r="A64" s="4"/>
      <c r="B64" s="9"/>
      <c r="C64" s="16"/>
      <c r="D64" s="16"/>
      <c r="E64" s="47"/>
      <c r="F64" s="47"/>
      <c r="G64" s="47"/>
      <c r="H64" s="47"/>
      <c r="I64" s="47"/>
      <c r="J64" s="10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</row>
    <row r="65" spans="1:28" s="2" customFormat="1" ht="92.25" customHeight="1">
      <c r="A65" s="4"/>
      <c r="B65" s="9"/>
      <c r="C65" s="16"/>
      <c r="D65" s="16"/>
      <c r="E65" s="47"/>
      <c r="F65" s="47"/>
      <c r="G65" s="47"/>
      <c r="H65" s="47"/>
      <c r="I65" s="47"/>
      <c r="J65" s="47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207"/>
    </row>
    <row r="66" spans="1:28" s="2" customFormat="1" ht="75" customHeight="1">
      <c r="A66" s="4"/>
      <c r="B66" s="10" t="s">
        <v>105</v>
      </c>
      <c r="C66" s="16"/>
      <c r="D66" s="16"/>
      <c r="E66" s="47"/>
      <c r="F66" s="47"/>
      <c r="G66" s="47"/>
      <c r="H66" s="47"/>
      <c r="I66" s="47"/>
      <c r="J66" s="47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207"/>
    </row>
    <row r="67" spans="1:28" ht="16.5" customHeight="1">
      <c r="A67" s="5"/>
      <c r="B67" s="11"/>
      <c r="C67" s="17" t="s">
        <v>120</v>
      </c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1"/>
      <c r="T67" s="11"/>
      <c r="U67" s="153" t="s">
        <v>106</v>
      </c>
      <c r="V67" s="161"/>
      <c r="W67" s="170"/>
      <c r="X67" s="177"/>
      <c r="Y67" s="187"/>
      <c r="AB67" s="5"/>
    </row>
    <row r="68" spans="1:28" ht="16.5" customHeight="1">
      <c r="A68" s="5"/>
      <c r="B68" s="11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1"/>
      <c r="T68" s="11"/>
      <c r="U68" s="154">
        <f ca="1">TODAY()</f>
        <v>45741</v>
      </c>
      <c r="V68" s="162"/>
      <c r="W68" s="162"/>
      <c r="X68" s="178"/>
      <c r="Y68" s="188"/>
      <c r="AB68" s="5"/>
    </row>
    <row r="69" spans="1:28" ht="15" customHeight="1">
      <c r="A69" s="5"/>
      <c r="B69" s="12" t="s">
        <v>107</v>
      </c>
      <c r="C69" s="19" t="s">
        <v>61</v>
      </c>
      <c r="D69" s="19"/>
      <c r="E69" s="19"/>
      <c r="F69" s="19"/>
      <c r="Y69" s="190"/>
      <c r="AB69" s="5"/>
    </row>
    <row r="70" spans="1:28" ht="15" customHeight="1">
      <c r="A70" s="5"/>
      <c r="B70" s="12"/>
      <c r="C70" s="18"/>
      <c r="D70" s="18"/>
      <c r="E70" s="26"/>
      <c r="F70" s="26"/>
      <c r="Y70" s="190"/>
      <c r="AB70" s="5"/>
    </row>
    <row r="71" spans="1:28" ht="23.25" customHeight="1">
      <c r="A71" s="5"/>
      <c r="C71" s="20"/>
      <c r="D71" s="36"/>
      <c r="E71" s="48" t="s">
        <v>96</v>
      </c>
      <c r="F71" s="38"/>
      <c r="G71" s="79" t="s">
        <v>108</v>
      </c>
      <c r="H71" s="36"/>
      <c r="I71" s="79" t="s">
        <v>109</v>
      </c>
      <c r="J71" s="36"/>
      <c r="K71" s="111" t="s">
        <v>112</v>
      </c>
      <c r="L71" s="116"/>
      <c r="M71" s="79" t="s">
        <v>110</v>
      </c>
      <c r="N71" s="36"/>
      <c r="O71" s="125" t="s">
        <v>113</v>
      </c>
      <c r="P71" s="125"/>
      <c r="Q71" s="133" t="s">
        <v>114</v>
      </c>
      <c r="R71" s="133"/>
      <c r="S71" s="79" t="s">
        <v>115</v>
      </c>
      <c r="T71" s="147"/>
      <c r="U71" s="155" t="s">
        <v>22</v>
      </c>
      <c r="V71" s="163"/>
      <c r="W71" s="171" t="s">
        <v>116</v>
      </c>
      <c r="X71" s="171"/>
      <c r="Y71" s="190"/>
      <c r="Z71" s="198" t="s">
        <v>131</v>
      </c>
      <c r="AA71" s="202"/>
      <c r="AB71" s="5"/>
    </row>
    <row r="72" spans="1:28" ht="20.25" customHeight="1">
      <c r="A72" s="5"/>
      <c r="C72" s="21"/>
      <c r="D72" s="37"/>
      <c r="E72" s="49"/>
      <c r="F72" s="40"/>
      <c r="G72" s="80"/>
      <c r="H72" s="37"/>
      <c r="I72" s="80"/>
      <c r="J72" s="37"/>
      <c r="K72" s="112" t="s">
        <v>1</v>
      </c>
      <c r="L72" s="117"/>
      <c r="M72" s="80"/>
      <c r="N72" s="37"/>
      <c r="O72" s="126" t="s">
        <v>117</v>
      </c>
      <c r="P72" s="126"/>
      <c r="Q72" s="134"/>
      <c r="R72" s="134"/>
      <c r="S72" s="80"/>
      <c r="T72" s="148"/>
      <c r="U72" s="156" t="s">
        <v>118</v>
      </c>
      <c r="V72" s="164"/>
      <c r="W72" s="172"/>
      <c r="X72" s="172"/>
      <c r="Y72" s="190"/>
      <c r="Z72" s="199"/>
      <c r="AA72" s="203"/>
      <c r="AB72" s="5"/>
    </row>
    <row r="73" spans="1:28" ht="20.25" customHeight="1">
      <c r="A73" s="5"/>
      <c r="C73" s="22" t="s">
        <v>100</v>
      </c>
      <c r="D73" s="38"/>
      <c r="E73" s="50" t="str">
        <f>IF(税額計算!G10=0,"",税額計算!G10)</f>
        <v/>
      </c>
      <c r="F73" s="50"/>
      <c r="G73" s="81">
        <f>税額計算!G16</f>
        <v>0</v>
      </c>
      <c r="H73" s="81"/>
      <c r="I73" s="81">
        <f>税額計算!G45</f>
        <v>0</v>
      </c>
      <c r="J73" s="81"/>
      <c r="K73" s="81">
        <f>税額計算!G70</f>
        <v>0</v>
      </c>
      <c r="L73" s="81"/>
      <c r="M73" s="81">
        <f>税額計算!G73</f>
        <v>0</v>
      </c>
      <c r="N73" s="81"/>
      <c r="O73" s="81">
        <f>税額計算!G90</f>
        <v>0</v>
      </c>
      <c r="P73" s="81"/>
      <c r="Q73" s="81">
        <f>税額計算!G76</f>
        <v>0</v>
      </c>
      <c r="R73" s="81"/>
      <c r="S73" s="139">
        <f>税額計算!G124</f>
        <v>0</v>
      </c>
      <c r="T73" s="139"/>
      <c r="U73" s="157">
        <f>税額計算!G125</f>
        <v>0</v>
      </c>
      <c r="V73" s="157"/>
      <c r="W73" s="173" t="str">
        <f>税額計算!J84</f>
        <v>7割軽減</v>
      </c>
      <c r="X73" s="173"/>
      <c r="Y73" s="190"/>
      <c r="Z73" s="200" t="str">
        <f>IF(AB59=TRUE,"未就学児軽減あり","―")</f>
        <v>―</v>
      </c>
      <c r="AA73" s="200"/>
      <c r="AB73" s="5"/>
    </row>
    <row r="74" spans="1:28" ht="20.25" customHeight="1">
      <c r="A74" s="5"/>
      <c r="C74" s="23" t="str">
        <f>IF(LEN(F60)=0,"","世帯員①")</f>
        <v/>
      </c>
      <c r="D74" s="39"/>
      <c r="E74" s="51" t="str">
        <f>IF(税額計算!H10=0,"",税額計算!H10)</f>
        <v/>
      </c>
      <c r="F74" s="66"/>
      <c r="G74" s="82" t="str">
        <f>IF(E74="","",税額計算!H16)</f>
        <v/>
      </c>
      <c r="H74" s="82"/>
      <c r="I74" s="82" t="str">
        <f>IF(E74="","",税額計算!H45)</f>
        <v/>
      </c>
      <c r="J74" s="82"/>
      <c r="K74" s="82" t="str">
        <f>IF(E74="","",税額計算!H70)</f>
        <v/>
      </c>
      <c r="L74" s="82"/>
      <c r="M74" s="82" t="str">
        <f>IF(E74="","",税額計算!H73)</f>
        <v/>
      </c>
      <c r="N74" s="82"/>
      <c r="O74" s="82" t="str">
        <f>IF(E74="","",税額計算!H90)</f>
        <v/>
      </c>
      <c r="P74" s="82"/>
      <c r="Q74" s="82" t="str">
        <f>IF(E74="","",税額計算!H76)</f>
        <v/>
      </c>
      <c r="R74" s="82"/>
      <c r="S74" s="140" t="str">
        <f>IF(E74="","",税額計算!H124)</f>
        <v/>
      </c>
      <c r="T74" s="140"/>
      <c r="U74" s="157"/>
      <c r="V74" s="157"/>
      <c r="W74" s="173"/>
      <c r="X74" s="173"/>
      <c r="Y74" s="190"/>
      <c r="Z74" s="200" t="str">
        <f>IF(AB60=TRUE,"未就学児軽減あり","―")</f>
        <v>―</v>
      </c>
      <c r="AA74" s="200"/>
      <c r="AB74" s="5"/>
    </row>
    <row r="75" spans="1:28" ht="20.25" customHeight="1">
      <c r="A75" s="5"/>
      <c r="C75" s="23" t="str">
        <f>IF(LEN(F61)=0,"","世帯員②")</f>
        <v/>
      </c>
      <c r="D75" s="39"/>
      <c r="E75" s="52" t="str">
        <f>IF(税額計算!I10=0,"",税額計算!I10)</f>
        <v/>
      </c>
      <c r="F75" s="52"/>
      <c r="G75" s="82" t="str">
        <f>IF(E75="","",税額計算!I16)</f>
        <v/>
      </c>
      <c r="H75" s="82"/>
      <c r="I75" s="82" t="str">
        <f>IF(E75="","",税額計算!I45)</f>
        <v/>
      </c>
      <c r="J75" s="82"/>
      <c r="K75" s="82" t="str">
        <f>IF(E75="","",税額計算!I70)</f>
        <v/>
      </c>
      <c r="L75" s="82"/>
      <c r="M75" s="82" t="str">
        <f>IF(E75="","",税額計算!I73)</f>
        <v/>
      </c>
      <c r="N75" s="82"/>
      <c r="O75" s="82" t="str">
        <f>IF(E75="","",税額計算!I90)</f>
        <v/>
      </c>
      <c r="P75" s="82"/>
      <c r="Q75" s="82" t="str">
        <f>IF(E75="","",税額計算!I76)</f>
        <v/>
      </c>
      <c r="R75" s="82"/>
      <c r="S75" s="140" t="str">
        <f>IF(E75="","",税額計算!I124)</f>
        <v/>
      </c>
      <c r="T75" s="140"/>
      <c r="U75" s="157"/>
      <c r="V75" s="157"/>
      <c r="W75" s="173"/>
      <c r="X75" s="173"/>
      <c r="Y75" s="190"/>
      <c r="Z75" s="200" t="str">
        <f>IF(AB61=TRUE,"未就学児軽減あり","―")</f>
        <v>―</v>
      </c>
      <c r="AA75" s="200"/>
      <c r="AB75" s="5"/>
    </row>
    <row r="76" spans="1:28" ht="20.25" customHeight="1">
      <c r="A76" s="5"/>
      <c r="C76" s="23" t="str">
        <f>IF(LEN(F62)=0,"","世帯員③")</f>
        <v/>
      </c>
      <c r="D76" s="39"/>
      <c r="E76" s="52" t="str">
        <f>IF(税額計算!J10=0,"",税額計算!J10)</f>
        <v/>
      </c>
      <c r="F76" s="52"/>
      <c r="G76" s="82" t="str">
        <f>IF(E76="","",税額計算!J16)</f>
        <v/>
      </c>
      <c r="H76" s="82"/>
      <c r="I76" s="82" t="str">
        <f>IF(E76="","",税額計算!J45)</f>
        <v/>
      </c>
      <c r="J76" s="82"/>
      <c r="K76" s="82" t="str">
        <f>IF(E76="","",税額計算!J70)</f>
        <v/>
      </c>
      <c r="L76" s="82"/>
      <c r="M76" s="82" t="str">
        <f>IF(E76="","",税額計算!J73)</f>
        <v/>
      </c>
      <c r="N76" s="82"/>
      <c r="O76" s="82" t="str">
        <f>IF(E76="","",税額計算!J90)</f>
        <v/>
      </c>
      <c r="P76" s="82"/>
      <c r="Q76" s="82" t="str">
        <f>IF(E76="","",税額計算!J76)</f>
        <v/>
      </c>
      <c r="R76" s="82"/>
      <c r="S76" s="140" t="str">
        <f>IF(E76="","",税額計算!J124)</f>
        <v/>
      </c>
      <c r="T76" s="140"/>
      <c r="U76" s="157"/>
      <c r="V76" s="157"/>
      <c r="W76" s="173"/>
      <c r="X76" s="173"/>
      <c r="Y76" s="190"/>
      <c r="Z76" s="200" t="str">
        <f>IF(AB62=TRUE,"未就学児軽減あり","―")</f>
        <v>―</v>
      </c>
      <c r="AA76" s="200"/>
      <c r="AB76" s="5"/>
    </row>
    <row r="77" spans="1:28" ht="20.25" customHeight="1">
      <c r="A77" s="5"/>
      <c r="C77" s="24" t="str">
        <f>IF(LEN(F63)=0,"","世帯員④")</f>
        <v/>
      </c>
      <c r="D77" s="40"/>
      <c r="E77" s="53" t="str">
        <f>IF(税額計算!K10=0,"",税額計算!K10)</f>
        <v/>
      </c>
      <c r="F77" s="53"/>
      <c r="G77" s="83" t="str">
        <f>IF(E77="","",税額計算!K16)</f>
        <v/>
      </c>
      <c r="H77" s="83"/>
      <c r="I77" s="83" t="str">
        <f>IF(E77="","",税額計算!K45)</f>
        <v/>
      </c>
      <c r="J77" s="83"/>
      <c r="K77" s="83" t="str">
        <f>IF(E77="","",税額計算!K70)</f>
        <v/>
      </c>
      <c r="L77" s="83"/>
      <c r="M77" s="83" t="str">
        <f>IF(E77="","",税額計算!K73)</f>
        <v/>
      </c>
      <c r="N77" s="83"/>
      <c r="O77" s="83" t="str">
        <f>IF(E77="","",税額計算!K90)</f>
        <v/>
      </c>
      <c r="P77" s="83"/>
      <c r="Q77" s="83" t="str">
        <f>IF(E77="","",税額計算!K76)</f>
        <v/>
      </c>
      <c r="R77" s="83"/>
      <c r="S77" s="141" t="str">
        <f>IF(E77="","",税額計算!K124)</f>
        <v/>
      </c>
      <c r="T77" s="141"/>
      <c r="U77" s="157"/>
      <c r="V77" s="157"/>
      <c r="W77" s="173"/>
      <c r="X77" s="173"/>
      <c r="Y77" s="190"/>
      <c r="Z77" s="200" t="str">
        <f>IF(AB63=TRUE,"未就学児軽減あり","―")</f>
        <v>―</v>
      </c>
      <c r="AA77" s="200"/>
      <c r="AB77" s="5"/>
    </row>
    <row r="78" spans="1:28" ht="15" customHeight="1">
      <c r="A78" s="5"/>
      <c r="B78" s="12" t="s">
        <v>107</v>
      </c>
      <c r="C78" s="25" t="s">
        <v>119</v>
      </c>
      <c r="D78" s="25"/>
      <c r="E78" s="26"/>
      <c r="F78" s="26"/>
      <c r="O78" s="127" t="s">
        <v>107</v>
      </c>
      <c r="P78" s="130" t="s">
        <v>121</v>
      </c>
      <c r="Q78" s="130"/>
      <c r="R78" s="130"/>
      <c r="S78" s="130"/>
      <c r="T78" s="30"/>
      <c r="U78" s="30"/>
      <c r="V78" s="30"/>
      <c r="W78" s="30"/>
      <c r="X78" s="30"/>
      <c r="Y78" s="189"/>
      <c r="Z78" s="30"/>
      <c r="AA78" s="30"/>
      <c r="AB78" s="5"/>
    </row>
    <row r="79" spans="1:28" ht="15" customHeight="1">
      <c r="A79" s="5"/>
      <c r="B79" s="12"/>
      <c r="C79" s="26"/>
      <c r="D79" s="26"/>
      <c r="E79" s="26"/>
      <c r="F79" s="26"/>
      <c r="O79" s="128"/>
      <c r="P79" s="131"/>
      <c r="Q79" s="131"/>
      <c r="R79" s="131"/>
      <c r="S79" s="131"/>
      <c r="Y79" s="189"/>
      <c r="Z79" s="30"/>
      <c r="AA79" s="30"/>
      <c r="AB79" s="5"/>
    </row>
    <row r="80" spans="1:28" ht="20.25" customHeight="1">
      <c r="A80" s="5"/>
      <c r="C80" s="27" t="s">
        <v>122</v>
      </c>
      <c r="D80" s="41"/>
      <c r="E80" s="54"/>
      <c r="F80" s="67">
        <f>税額計算!G127</f>
        <v>0</v>
      </c>
      <c r="G80" s="84"/>
      <c r="H80" s="84"/>
      <c r="I80" s="96"/>
      <c r="J80" s="105" t="s">
        <v>123</v>
      </c>
      <c r="K80" s="113"/>
      <c r="L80" s="118">
        <f>F80/12</f>
        <v>0</v>
      </c>
      <c r="M80" s="120"/>
      <c r="N80" s="122"/>
      <c r="P80" s="20"/>
      <c r="Q80" s="36"/>
      <c r="R80" s="79" t="s">
        <v>124</v>
      </c>
      <c r="S80" s="142"/>
      <c r="T80" s="142"/>
      <c r="U80" s="147"/>
      <c r="V80" s="165" t="s">
        <v>17</v>
      </c>
      <c r="W80" s="142"/>
      <c r="X80" s="179"/>
      <c r="Y80" s="190"/>
      <c r="AB80" s="5"/>
    </row>
    <row r="81" spans="1:28" ht="20.25" customHeight="1">
      <c r="A81" s="5"/>
      <c r="C81" s="28"/>
      <c r="D81" s="42"/>
      <c r="E81" s="55"/>
      <c r="F81" s="68"/>
      <c r="G81" s="85"/>
      <c r="H81" s="85"/>
      <c r="I81" s="97"/>
      <c r="J81" s="106"/>
      <c r="K81" s="114"/>
      <c r="L81" s="119"/>
      <c r="M81" s="121"/>
      <c r="N81" s="123"/>
      <c r="P81" s="21"/>
      <c r="Q81" s="37"/>
      <c r="R81" s="80"/>
      <c r="S81" s="143"/>
      <c r="T81" s="143"/>
      <c r="U81" s="148"/>
      <c r="V81" s="166"/>
      <c r="W81" s="143"/>
      <c r="X81" s="180"/>
      <c r="Y81" s="190"/>
      <c r="AB81" s="5"/>
    </row>
    <row r="82" spans="1:28" ht="20.25" customHeight="1">
      <c r="A82" s="5"/>
      <c r="D82" s="29"/>
      <c r="F82" s="29"/>
      <c r="G82" s="29"/>
      <c r="H82" s="29"/>
      <c r="I82" s="29"/>
      <c r="J82" s="29"/>
      <c r="K82" s="29"/>
      <c r="L82" s="29"/>
      <c r="M82" s="32"/>
      <c r="N82" s="30"/>
      <c r="P82" s="20" t="str">
        <f>C73</f>
        <v>世帯主</v>
      </c>
      <c r="Q82" s="36"/>
      <c r="R82" s="136" t="s">
        <v>15</v>
      </c>
      <c r="S82" s="144"/>
      <c r="T82" s="149">
        <f>税額計算!G93</f>
        <v>0</v>
      </c>
      <c r="U82" s="158"/>
      <c r="V82" s="167">
        <f>税額計算!G124</f>
        <v>0</v>
      </c>
      <c r="W82" s="174"/>
      <c r="X82" s="181"/>
      <c r="Y82" s="190"/>
      <c r="AB82" s="5"/>
    </row>
    <row r="83" spans="1:28" ht="20.25" customHeight="1">
      <c r="A83" s="5"/>
      <c r="C83" s="29"/>
      <c r="D83" s="31" t="s">
        <v>125</v>
      </c>
      <c r="E83" s="29" t="s">
        <v>126</v>
      </c>
      <c r="F83" s="29"/>
      <c r="G83" s="29"/>
      <c r="H83" s="29"/>
      <c r="I83" s="29"/>
      <c r="J83" s="29"/>
      <c r="K83" s="29"/>
      <c r="L83" s="29"/>
      <c r="M83" s="32"/>
      <c r="N83" s="30"/>
      <c r="P83" s="132"/>
      <c r="Q83" s="135"/>
      <c r="R83" s="137" t="s">
        <v>7</v>
      </c>
      <c r="S83" s="145"/>
      <c r="T83" s="150">
        <f>税額計算!G104</f>
        <v>0</v>
      </c>
      <c r="U83" s="159"/>
      <c r="V83" s="168"/>
      <c r="W83" s="175"/>
      <c r="X83" s="182"/>
      <c r="Y83" s="191"/>
      <c r="AB83" s="5"/>
    </row>
    <row r="84" spans="1:28" ht="20.25" customHeight="1">
      <c r="A84" s="5"/>
      <c r="C84" s="30"/>
      <c r="D84" s="30"/>
      <c r="E84" s="56" t="s">
        <v>127</v>
      </c>
      <c r="F84" s="69"/>
      <c r="G84" s="86" t="s">
        <v>128</v>
      </c>
      <c r="H84" s="90"/>
      <c r="I84" s="98"/>
      <c r="J84" s="56" t="s">
        <v>127</v>
      </c>
      <c r="K84" s="69"/>
      <c r="L84" s="86" t="s">
        <v>128</v>
      </c>
      <c r="M84" s="90"/>
      <c r="N84" s="98"/>
      <c r="P84" s="21"/>
      <c r="Q84" s="37"/>
      <c r="R84" s="138" t="s">
        <v>20</v>
      </c>
      <c r="S84" s="146"/>
      <c r="T84" s="151">
        <f>税額計算!G115</f>
        <v>0</v>
      </c>
      <c r="U84" s="160"/>
      <c r="V84" s="169"/>
      <c r="W84" s="176"/>
      <c r="X84" s="183"/>
      <c r="Y84" s="191"/>
      <c r="AB84" s="5"/>
    </row>
    <row r="85" spans="1:28" ht="20.25" customHeight="1">
      <c r="A85" s="5"/>
      <c r="C85" s="30"/>
      <c r="D85" s="30"/>
      <c r="E85" s="57">
        <v>1</v>
      </c>
      <c r="F85" s="70"/>
      <c r="G85" s="87">
        <f t="shared" ref="G85:G90" si="0">$L$80*E85</f>
        <v>0</v>
      </c>
      <c r="H85" s="91"/>
      <c r="I85" s="99"/>
      <c r="J85" s="57">
        <v>7</v>
      </c>
      <c r="K85" s="70"/>
      <c r="L85" s="87">
        <f t="shared" ref="L85:L90" si="1">$L$80*J85</f>
        <v>0</v>
      </c>
      <c r="M85" s="91"/>
      <c r="N85" s="99"/>
      <c r="P85" s="20" t="str">
        <f>C74</f>
        <v/>
      </c>
      <c r="Q85" s="36"/>
      <c r="R85" s="136" t="s">
        <v>15</v>
      </c>
      <c r="S85" s="144"/>
      <c r="T85" s="149">
        <f>税額計算!H93</f>
        <v>0</v>
      </c>
      <c r="U85" s="158"/>
      <c r="V85" s="167">
        <f>税額計算!H124</f>
        <v>0</v>
      </c>
      <c r="W85" s="174"/>
      <c r="X85" s="181"/>
      <c r="Y85" s="190"/>
      <c r="AB85" s="5"/>
    </row>
    <row r="86" spans="1:28" ht="20.25" customHeight="1">
      <c r="A86" s="5"/>
      <c r="C86" s="30"/>
      <c r="D86" s="30"/>
      <c r="E86" s="58">
        <v>2</v>
      </c>
      <c r="F86" s="71"/>
      <c r="G86" s="88">
        <f t="shared" si="0"/>
        <v>0</v>
      </c>
      <c r="H86" s="92"/>
      <c r="I86" s="100"/>
      <c r="J86" s="58">
        <v>8</v>
      </c>
      <c r="K86" s="71"/>
      <c r="L86" s="88">
        <f t="shared" si="1"/>
        <v>0</v>
      </c>
      <c r="M86" s="92"/>
      <c r="N86" s="100"/>
      <c r="P86" s="132"/>
      <c r="Q86" s="135"/>
      <c r="R86" s="137" t="s">
        <v>7</v>
      </c>
      <c r="S86" s="145"/>
      <c r="T86" s="150">
        <f>税額計算!H104</f>
        <v>0</v>
      </c>
      <c r="U86" s="159"/>
      <c r="V86" s="168"/>
      <c r="W86" s="175"/>
      <c r="X86" s="182"/>
      <c r="Y86" s="190"/>
      <c r="AB86" s="5"/>
    </row>
    <row r="87" spans="1:28" ht="20.25" customHeight="1">
      <c r="A87" s="5"/>
      <c r="C87" s="30"/>
      <c r="D87" s="30"/>
      <c r="E87" s="58">
        <v>3</v>
      </c>
      <c r="F87" s="71"/>
      <c r="G87" s="88">
        <f t="shared" si="0"/>
        <v>0</v>
      </c>
      <c r="H87" s="92"/>
      <c r="I87" s="100"/>
      <c r="J87" s="58">
        <v>9</v>
      </c>
      <c r="K87" s="71"/>
      <c r="L87" s="88">
        <f t="shared" si="1"/>
        <v>0</v>
      </c>
      <c r="M87" s="92"/>
      <c r="N87" s="100"/>
      <c r="P87" s="21"/>
      <c r="Q87" s="37"/>
      <c r="R87" s="138" t="s">
        <v>20</v>
      </c>
      <c r="S87" s="146"/>
      <c r="T87" s="151">
        <f>税額計算!H115</f>
        <v>0</v>
      </c>
      <c r="U87" s="160"/>
      <c r="V87" s="169"/>
      <c r="W87" s="176"/>
      <c r="X87" s="183"/>
      <c r="Y87" s="192"/>
      <c r="AB87" s="5"/>
    </row>
    <row r="88" spans="1:28" ht="20.25" customHeight="1">
      <c r="A88" s="5"/>
      <c r="C88" s="30"/>
      <c r="D88" s="30"/>
      <c r="E88" s="58">
        <v>4</v>
      </c>
      <c r="F88" s="71"/>
      <c r="G88" s="88">
        <f t="shared" si="0"/>
        <v>0</v>
      </c>
      <c r="H88" s="92"/>
      <c r="I88" s="100"/>
      <c r="J88" s="58">
        <v>10</v>
      </c>
      <c r="K88" s="71"/>
      <c r="L88" s="88">
        <f t="shared" si="1"/>
        <v>0</v>
      </c>
      <c r="M88" s="92"/>
      <c r="N88" s="100"/>
      <c r="P88" s="20" t="str">
        <f>C75</f>
        <v/>
      </c>
      <c r="Q88" s="36"/>
      <c r="R88" s="136" t="s">
        <v>15</v>
      </c>
      <c r="S88" s="144"/>
      <c r="T88" s="149">
        <f>税額計算!I93</f>
        <v>0</v>
      </c>
      <c r="U88" s="158"/>
      <c r="V88" s="167">
        <f>税額計算!I124</f>
        <v>0</v>
      </c>
      <c r="W88" s="174"/>
      <c r="X88" s="181"/>
      <c r="Y88" s="193"/>
      <c r="AB88" s="5"/>
    </row>
    <row r="89" spans="1:28" ht="20.25" customHeight="1">
      <c r="A89" s="5"/>
      <c r="C89" s="30"/>
      <c r="D89" s="30"/>
      <c r="E89" s="58">
        <v>5</v>
      </c>
      <c r="F89" s="71"/>
      <c r="G89" s="88">
        <f t="shared" si="0"/>
        <v>0</v>
      </c>
      <c r="H89" s="92"/>
      <c r="I89" s="100"/>
      <c r="J89" s="58">
        <v>11</v>
      </c>
      <c r="K89" s="71"/>
      <c r="L89" s="88">
        <f t="shared" si="1"/>
        <v>0</v>
      </c>
      <c r="M89" s="92"/>
      <c r="N89" s="100"/>
      <c r="P89" s="132"/>
      <c r="Q89" s="135"/>
      <c r="R89" s="137" t="s">
        <v>7</v>
      </c>
      <c r="S89" s="145"/>
      <c r="T89" s="150">
        <f>税額計算!I104</f>
        <v>0</v>
      </c>
      <c r="U89" s="159"/>
      <c r="V89" s="168"/>
      <c r="W89" s="175"/>
      <c r="X89" s="182"/>
      <c r="Y89" s="193"/>
      <c r="AB89" s="5"/>
    </row>
    <row r="90" spans="1:28" ht="20.25" customHeight="1">
      <c r="A90" s="5"/>
      <c r="C90" s="30"/>
      <c r="D90" s="30"/>
      <c r="E90" s="59">
        <v>6</v>
      </c>
      <c r="F90" s="72"/>
      <c r="G90" s="89">
        <f t="shared" si="0"/>
        <v>0</v>
      </c>
      <c r="H90" s="93"/>
      <c r="I90" s="101"/>
      <c r="J90" s="59">
        <v>12</v>
      </c>
      <c r="K90" s="72"/>
      <c r="L90" s="89">
        <f t="shared" si="1"/>
        <v>0</v>
      </c>
      <c r="M90" s="93"/>
      <c r="N90" s="101"/>
      <c r="P90" s="21"/>
      <c r="Q90" s="37"/>
      <c r="R90" s="138" t="s">
        <v>20</v>
      </c>
      <c r="S90" s="146"/>
      <c r="T90" s="151">
        <f>税額計算!I115</f>
        <v>0</v>
      </c>
      <c r="U90" s="160"/>
      <c r="V90" s="169"/>
      <c r="W90" s="176"/>
      <c r="X90" s="183"/>
      <c r="Y90" s="193"/>
      <c r="AB90" s="5"/>
    </row>
    <row r="91" spans="1:28" ht="20.25" customHeight="1">
      <c r="A91" s="5"/>
      <c r="C91" s="31" t="s">
        <v>129</v>
      </c>
      <c r="D91" s="31"/>
      <c r="E91" s="32" t="s">
        <v>4</v>
      </c>
      <c r="F91" s="32"/>
      <c r="G91" s="32"/>
      <c r="H91" s="32"/>
      <c r="I91" s="32"/>
      <c r="J91" s="32"/>
      <c r="K91" s="32"/>
      <c r="L91" s="32"/>
      <c r="M91" s="32"/>
      <c r="N91" s="30"/>
      <c r="P91" s="20" t="str">
        <f>C76</f>
        <v/>
      </c>
      <c r="Q91" s="36"/>
      <c r="R91" s="136" t="s">
        <v>15</v>
      </c>
      <c r="S91" s="144"/>
      <c r="T91" s="149">
        <f>税額計算!J93</f>
        <v>0</v>
      </c>
      <c r="U91" s="158"/>
      <c r="V91" s="167">
        <f>税額計算!J124</f>
        <v>0</v>
      </c>
      <c r="W91" s="174"/>
      <c r="X91" s="181"/>
      <c r="Y91" s="193"/>
      <c r="AB91" s="5"/>
    </row>
    <row r="92" spans="1:28" ht="20.25" customHeight="1">
      <c r="A92" s="5"/>
      <c r="C92" s="32"/>
      <c r="D92" s="32"/>
      <c r="E92" s="56" t="s">
        <v>127</v>
      </c>
      <c r="F92" s="69"/>
      <c r="G92" s="86" t="s">
        <v>128</v>
      </c>
      <c r="H92" s="90"/>
      <c r="I92" s="98"/>
      <c r="J92" s="56" t="s">
        <v>127</v>
      </c>
      <c r="K92" s="69"/>
      <c r="L92" s="86" t="s">
        <v>128</v>
      </c>
      <c r="M92" s="90"/>
      <c r="N92" s="98"/>
      <c r="P92" s="132"/>
      <c r="Q92" s="135"/>
      <c r="R92" s="137" t="s">
        <v>7</v>
      </c>
      <c r="S92" s="145"/>
      <c r="T92" s="150">
        <f>税額計算!J104</f>
        <v>0</v>
      </c>
      <c r="U92" s="159"/>
      <c r="V92" s="168"/>
      <c r="W92" s="175"/>
      <c r="X92" s="182"/>
      <c r="Y92" s="190"/>
      <c r="AB92" s="5"/>
    </row>
    <row r="93" spans="1:28" ht="20.25" customHeight="1">
      <c r="A93" s="5"/>
      <c r="C93" s="30"/>
      <c r="D93" s="30"/>
      <c r="E93" s="60">
        <v>1</v>
      </c>
      <c r="F93" s="73"/>
      <c r="G93" s="87">
        <f>F80-SUM(G94:G96)-SUM(L93:L96)</f>
        <v>0</v>
      </c>
      <c r="H93" s="91"/>
      <c r="I93" s="99"/>
      <c r="J93" s="60">
        <v>5</v>
      </c>
      <c r="K93" s="73"/>
      <c r="L93" s="87">
        <f>ROUNDDOWN($F$80/8,-3)</f>
        <v>0</v>
      </c>
      <c r="M93" s="91"/>
      <c r="N93" s="99"/>
      <c r="P93" s="21"/>
      <c r="Q93" s="37"/>
      <c r="R93" s="138" t="s">
        <v>20</v>
      </c>
      <c r="S93" s="146"/>
      <c r="T93" s="151">
        <f>税額計算!J115</f>
        <v>0</v>
      </c>
      <c r="U93" s="160"/>
      <c r="V93" s="169"/>
      <c r="W93" s="176"/>
      <c r="X93" s="183"/>
      <c r="Y93" s="190"/>
      <c r="AB93" s="5"/>
    </row>
    <row r="94" spans="1:28" ht="20.25" customHeight="1">
      <c r="A94" s="5"/>
      <c r="C94" s="30"/>
      <c r="D94" s="30"/>
      <c r="E94" s="61">
        <v>2</v>
      </c>
      <c r="F94" s="74"/>
      <c r="G94" s="88">
        <f>ROUNDDOWN($F$80/8,-3)</f>
        <v>0</v>
      </c>
      <c r="H94" s="92"/>
      <c r="I94" s="100"/>
      <c r="J94" s="61">
        <v>6</v>
      </c>
      <c r="K94" s="74"/>
      <c r="L94" s="88">
        <f>ROUNDDOWN($F$80/8,-3)</f>
        <v>0</v>
      </c>
      <c r="M94" s="92"/>
      <c r="N94" s="100"/>
      <c r="P94" s="20" t="str">
        <f>C77</f>
        <v/>
      </c>
      <c r="Q94" s="36"/>
      <c r="R94" s="136" t="s">
        <v>15</v>
      </c>
      <c r="S94" s="144"/>
      <c r="T94" s="149">
        <f>税額計算!K93</f>
        <v>0</v>
      </c>
      <c r="U94" s="158"/>
      <c r="V94" s="167">
        <f>税額計算!K124</f>
        <v>0</v>
      </c>
      <c r="W94" s="174"/>
      <c r="X94" s="181"/>
      <c r="Y94" s="190"/>
      <c r="AB94" s="5"/>
    </row>
    <row r="95" spans="1:28" ht="20.25" customHeight="1">
      <c r="A95" s="5"/>
      <c r="C95" s="30"/>
      <c r="D95" s="30"/>
      <c r="E95" s="61">
        <v>3</v>
      </c>
      <c r="F95" s="74"/>
      <c r="G95" s="88">
        <f>ROUNDDOWN($F$80/8,-3)</f>
        <v>0</v>
      </c>
      <c r="H95" s="92"/>
      <c r="I95" s="100"/>
      <c r="J95" s="61">
        <v>7</v>
      </c>
      <c r="K95" s="74"/>
      <c r="L95" s="88">
        <f>ROUNDDOWN($F$80/8,-3)</f>
        <v>0</v>
      </c>
      <c r="M95" s="92"/>
      <c r="N95" s="100"/>
      <c r="P95" s="132"/>
      <c r="Q95" s="135"/>
      <c r="R95" s="137" t="s">
        <v>7</v>
      </c>
      <c r="S95" s="145"/>
      <c r="T95" s="150">
        <f>税額計算!K104</f>
        <v>0</v>
      </c>
      <c r="U95" s="159"/>
      <c r="V95" s="168"/>
      <c r="W95" s="175"/>
      <c r="X95" s="182"/>
      <c r="Y95" s="190"/>
      <c r="AB95" s="5"/>
    </row>
    <row r="96" spans="1:28" ht="20.25" customHeight="1">
      <c r="A96" s="5"/>
      <c r="C96" s="30"/>
      <c r="D96" s="30"/>
      <c r="E96" s="62">
        <v>4</v>
      </c>
      <c r="F96" s="75"/>
      <c r="G96" s="89">
        <f>ROUNDDOWN($F$80/8,-3)</f>
        <v>0</v>
      </c>
      <c r="H96" s="93"/>
      <c r="I96" s="101"/>
      <c r="J96" s="62">
        <v>8</v>
      </c>
      <c r="K96" s="75"/>
      <c r="L96" s="89">
        <f>ROUNDDOWN($F$80/8,-3)</f>
        <v>0</v>
      </c>
      <c r="M96" s="93"/>
      <c r="N96" s="101"/>
      <c r="P96" s="21"/>
      <c r="Q96" s="37"/>
      <c r="R96" s="138" t="s">
        <v>20</v>
      </c>
      <c r="S96" s="146"/>
      <c r="T96" s="151">
        <f>税額計算!K115</f>
        <v>0</v>
      </c>
      <c r="U96" s="160"/>
      <c r="V96" s="169"/>
      <c r="W96" s="176"/>
      <c r="X96" s="183"/>
      <c r="Y96" s="190"/>
      <c r="AB96" s="5"/>
    </row>
    <row r="97" spans="1:28" ht="15" customHeight="1">
      <c r="A97" s="5"/>
      <c r="C97" s="30"/>
      <c r="D97" s="43"/>
      <c r="Y97" s="190"/>
      <c r="AB97" s="5"/>
    </row>
    <row r="98" spans="1:28" ht="15.75" customHeight="1">
      <c r="A98" s="5"/>
      <c r="C98" s="33" t="s">
        <v>46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184"/>
      <c r="Y98" s="190"/>
      <c r="AB98" s="5"/>
    </row>
    <row r="99" spans="1:28" ht="15.75" customHeight="1">
      <c r="A99" s="5"/>
      <c r="C99" s="34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185"/>
      <c r="Y99" s="190"/>
      <c r="AB99" s="5"/>
    </row>
    <row r="100" spans="1:28" ht="15.75" customHeight="1">
      <c r="A100" s="5"/>
      <c r="C100" s="35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186"/>
      <c r="Y100" s="190"/>
      <c r="AB100" s="5"/>
    </row>
    <row r="101" spans="1:28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ht="1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ht="1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ht="15.75" customHeight="1"/>
    <row r="109" spans="1:28" ht="15" customHeight="1">
      <c r="M109" s="30"/>
    </row>
    <row r="110" spans="1:28" ht="15" customHeight="1"/>
    <row r="111" spans="1:28" ht="15.75" customHeight="1"/>
    <row r="112" spans="1:28" ht="15.7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</sheetData>
  <sheetProtection sheet="1" selectLockedCells="1"/>
  <mergeCells count="203">
    <mergeCell ref="B58:E58"/>
    <mergeCell ref="F58:I58"/>
    <mergeCell ref="K58:O58"/>
    <mergeCell ref="P58:T58"/>
    <mergeCell ref="U58:Z58"/>
    <mergeCell ref="B59:E59"/>
    <mergeCell ref="F59:I59"/>
    <mergeCell ref="K59:O59"/>
    <mergeCell ref="P59:T59"/>
    <mergeCell ref="U59:Z59"/>
    <mergeCell ref="B60:E60"/>
    <mergeCell ref="F60:I60"/>
    <mergeCell ref="K60:O60"/>
    <mergeCell ref="P60:T60"/>
    <mergeCell ref="U60:Z60"/>
    <mergeCell ref="B61:E61"/>
    <mergeCell ref="F61:I61"/>
    <mergeCell ref="K61:O61"/>
    <mergeCell ref="P61:T61"/>
    <mergeCell ref="U61:Z61"/>
    <mergeCell ref="B62:E62"/>
    <mergeCell ref="F62:I62"/>
    <mergeCell ref="K62:O62"/>
    <mergeCell ref="P62:T62"/>
    <mergeCell ref="U62:Z62"/>
    <mergeCell ref="B63:E63"/>
    <mergeCell ref="F63:I63"/>
    <mergeCell ref="K63:O63"/>
    <mergeCell ref="P63:T63"/>
    <mergeCell ref="U63:Z63"/>
    <mergeCell ref="U67:X67"/>
    <mergeCell ref="U68:X68"/>
    <mergeCell ref="K71:L71"/>
    <mergeCell ref="O71:P71"/>
    <mergeCell ref="U71:V71"/>
    <mergeCell ref="K72:L72"/>
    <mergeCell ref="O72:P72"/>
    <mergeCell ref="U72:V72"/>
    <mergeCell ref="C73:D73"/>
    <mergeCell ref="E73:F73"/>
    <mergeCell ref="G73:H73"/>
    <mergeCell ref="I73:J73"/>
    <mergeCell ref="K73:L73"/>
    <mergeCell ref="M73:N73"/>
    <mergeCell ref="O73:P73"/>
    <mergeCell ref="Q73:R73"/>
    <mergeCell ref="S73:T73"/>
    <mergeCell ref="Z73:AA73"/>
    <mergeCell ref="C74:D74"/>
    <mergeCell ref="E74:F74"/>
    <mergeCell ref="G74:H74"/>
    <mergeCell ref="I74:J74"/>
    <mergeCell ref="K74:L74"/>
    <mergeCell ref="M74:N74"/>
    <mergeCell ref="O74:P74"/>
    <mergeCell ref="Q74:R74"/>
    <mergeCell ref="S74:T74"/>
    <mergeCell ref="Z74:AA74"/>
    <mergeCell ref="C75:D75"/>
    <mergeCell ref="E75:F75"/>
    <mergeCell ref="G75:H75"/>
    <mergeCell ref="I75:J75"/>
    <mergeCell ref="K75:L75"/>
    <mergeCell ref="M75:N75"/>
    <mergeCell ref="O75:P75"/>
    <mergeCell ref="Q75:R75"/>
    <mergeCell ref="S75:T75"/>
    <mergeCell ref="Z75:AA75"/>
    <mergeCell ref="C76:D76"/>
    <mergeCell ref="E76:F76"/>
    <mergeCell ref="G76:H76"/>
    <mergeCell ref="I76:J76"/>
    <mergeCell ref="K76:L76"/>
    <mergeCell ref="M76:N76"/>
    <mergeCell ref="O76:P76"/>
    <mergeCell ref="Q76:R76"/>
    <mergeCell ref="S76:T76"/>
    <mergeCell ref="Z76:AA76"/>
    <mergeCell ref="C77:D77"/>
    <mergeCell ref="E77:F77"/>
    <mergeCell ref="G77:H77"/>
    <mergeCell ref="I77:J77"/>
    <mergeCell ref="K77:L77"/>
    <mergeCell ref="M77:N77"/>
    <mergeCell ref="O77:P77"/>
    <mergeCell ref="Q77:R77"/>
    <mergeCell ref="S77:T77"/>
    <mergeCell ref="Z77:AA77"/>
    <mergeCell ref="R82:S82"/>
    <mergeCell ref="T82:U82"/>
    <mergeCell ref="R83:S83"/>
    <mergeCell ref="T83:U83"/>
    <mergeCell ref="E84:F84"/>
    <mergeCell ref="G84:I84"/>
    <mergeCell ref="J84:K84"/>
    <mergeCell ref="L84:N84"/>
    <mergeCell ref="R84:S84"/>
    <mergeCell ref="T84:U84"/>
    <mergeCell ref="E85:F85"/>
    <mergeCell ref="G85:I85"/>
    <mergeCell ref="J85:K85"/>
    <mergeCell ref="L85:N85"/>
    <mergeCell ref="R85:S85"/>
    <mergeCell ref="T85:U85"/>
    <mergeCell ref="E86:F86"/>
    <mergeCell ref="G86:I86"/>
    <mergeCell ref="J86:K86"/>
    <mergeCell ref="L86:N86"/>
    <mergeCell ref="R86:S86"/>
    <mergeCell ref="T86:U86"/>
    <mergeCell ref="E87:F87"/>
    <mergeCell ref="G87:I87"/>
    <mergeCell ref="J87:K87"/>
    <mergeCell ref="L87:N87"/>
    <mergeCell ref="R87:S87"/>
    <mergeCell ref="T87:U87"/>
    <mergeCell ref="E88:F88"/>
    <mergeCell ref="G88:I88"/>
    <mergeCell ref="J88:K88"/>
    <mergeCell ref="L88:N88"/>
    <mergeCell ref="R88:S88"/>
    <mergeCell ref="T88:U88"/>
    <mergeCell ref="E89:F89"/>
    <mergeCell ref="G89:I89"/>
    <mergeCell ref="J89:K89"/>
    <mergeCell ref="L89:N89"/>
    <mergeCell ref="R89:S89"/>
    <mergeCell ref="T89:U89"/>
    <mergeCell ref="E90:F90"/>
    <mergeCell ref="G90:I90"/>
    <mergeCell ref="J90:K90"/>
    <mergeCell ref="L90:N90"/>
    <mergeCell ref="R90:S90"/>
    <mergeCell ref="T90:U90"/>
    <mergeCell ref="C91:D91"/>
    <mergeCell ref="R91:S91"/>
    <mergeCell ref="T91:U91"/>
    <mergeCell ref="E92:F92"/>
    <mergeCell ref="G92:I92"/>
    <mergeCell ref="J92:K92"/>
    <mergeCell ref="L92:N92"/>
    <mergeCell ref="R92:S92"/>
    <mergeCell ref="T92:U92"/>
    <mergeCell ref="E93:F93"/>
    <mergeCell ref="G93:I93"/>
    <mergeCell ref="J93:K93"/>
    <mergeCell ref="L93:N93"/>
    <mergeCell ref="R93:S93"/>
    <mergeCell ref="T93:U93"/>
    <mergeCell ref="E94:F94"/>
    <mergeCell ref="G94:I94"/>
    <mergeCell ref="J94:K94"/>
    <mergeCell ref="L94:N94"/>
    <mergeCell ref="R94:S94"/>
    <mergeCell ref="T94:U94"/>
    <mergeCell ref="E95:F95"/>
    <mergeCell ref="G95:I95"/>
    <mergeCell ref="J95:K95"/>
    <mergeCell ref="L95:N95"/>
    <mergeCell ref="R95:S95"/>
    <mergeCell ref="T95:U95"/>
    <mergeCell ref="E96:F96"/>
    <mergeCell ref="G96:I96"/>
    <mergeCell ref="J96:K96"/>
    <mergeCell ref="L96:N96"/>
    <mergeCell ref="R96:S96"/>
    <mergeCell ref="T96:U96"/>
    <mergeCell ref="C67:Q68"/>
    <mergeCell ref="B69:B70"/>
    <mergeCell ref="C69:F70"/>
    <mergeCell ref="C71:D72"/>
    <mergeCell ref="E71:F72"/>
    <mergeCell ref="G71:H72"/>
    <mergeCell ref="I71:J72"/>
    <mergeCell ref="M71:N72"/>
    <mergeCell ref="Q71:R72"/>
    <mergeCell ref="S71:T72"/>
    <mergeCell ref="W71:X72"/>
    <mergeCell ref="Z71:AA72"/>
    <mergeCell ref="U73:V77"/>
    <mergeCell ref="W73:X77"/>
    <mergeCell ref="B78:B79"/>
    <mergeCell ref="C78:F79"/>
    <mergeCell ref="O78:O79"/>
    <mergeCell ref="P78:S79"/>
    <mergeCell ref="C80:E81"/>
    <mergeCell ref="F80:I81"/>
    <mergeCell ref="J80:K81"/>
    <mergeCell ref="L80:N81"/>
    <mergeCell ref="P80:Q81"/>
    <mergeCell ref="R80:U81"/>
    <mergeCell ref="V80:X81"/>
    <mergeCell ref="P82:Q84"/>
    <mergeCell ref="V82:X84"/>
    <mergeCell ref="P85:Q87"/>
    <mergeCell ref="V85:X87"/>
    <mergeCell ref="P88:Q90"/>
    <mergeCell ref="V88:X90"/>
    <mergeCell ref="P91:Q93"/>
    <mergeCell ref="V91:X93"/>
    <mergeCell ref="P94:Q96"/>
    <mergeCell ref="V94:X96"/>
    <mergeCell ref="C98:X100"/>
  </mergeCells>
  <phoneticPr fontId="3"/>
  <conditionalFormatting sqref="J59">
    <cfRule type="expression" dxfId="9" priority="5">
      <formula>IF($F$59="",,AND($F$59&lt;5,$AB$59=FALSE))</formula>
    </cfRule>
    <cfRule type="expression" dxfId="8" priority="11">
      <formula>AND($F$59&gt;6,$AB$59=TRUE)</formula>
    </cfRule>
  </conditionalFormatting>
  <conditionalFormatting sqref="J60">
    <cfRule type="expression" dxfId="7" priority="4">
      <formula>IF($F$60="",,AND($F$60&lt;5,$AB$60=FALSE))</formula>
    </cfRule>
    <cfRule type="expression" dxfId="6" priority="9">
      <formula>AND($F$60&gt;6,$AB$60=TRUE)</formula>
    </cfRule>
  </conditionalFormatting>
  <conditionalFormatting sqref="J61">
    <cfRule type="expression" dxfId="5" priority="3">
      <formula>IF($F$61="",,AND($F$61&lt;5,$AB$61=FALSE))</formula>
    </cfRule>
    <cfRule type="expression" dxfId="4" priority="8">
      <formula>AND($F$61&gt;6,$AB$61=TRUE)</formula>
    </cfRule>
  </conditionalFormatting>
  <conditionalFormatting sqref="J62">
    <cfRule type="expression" dxfId="3" priority="2">
      <formula>IF($F$62="",,AND($F$62&lt;5,$AB$62=FALSE))</formula>
    </cfRule>
    <cfRule type="expression" dxfId="2" priority="7">
      <formula>AND($F$62&gt;6,$AB$62=TRUE)</formula>
    </cfRule>
  </conditionalFormatting>
  <conditionalFormatting sqref="J63">
    <cfRule type="expression" dxfId="1" priority="1">
      <formula>IF($F$63="",,AND($F$63&lt;5,$AB$63=FALSE))</formula>
    </cfRule>
    <cfRule type="expression" dxfId="0" priority="6">
      <formula>AND($F$63&gt;6,$AB$63=TRUE)</formula>
    </cfRule>
  </conditionalFormatting>
  <dataValidations count="5">
    <dataValidation type="whole" allowBlank="0" showDropDown="1" showInputMessage="0" showErrorMessage="1" prompt="国保に加入する世帯員の年齢を入力してください。" sqref="F59:F63 J59:J63">
      <formula1>0</formula1>
      <formula2>74</formula2>
    </dataValidation>
    <dataValidation type="whole" allowBlank="0" showDropDown="1" showInputMessage="0" showErrorMessage="1" prompt="国保に加入する世帯員の年齢を入力してください。" sqref="C64:D66">
      <formula1>0</formula1>
      <formula2>120</formula2>
    </dataValidation>
    <dataValidation type="whole" allowBlank="1" showDropDown="0" showInputMessage="0" showErrorMessage="1" prompt="平成25年中の年金収入を入力してください。" sqref="E64:H66 P59:P63 K59:L63">
      <formula1>0</formula1>
      <formula2>999999999</formula2>
    </dataValidation>
    <dataValidation type="whole" allowBlank="1" showDropDown="0" showInputMessage="0" showErrorMessage="1" prompt="平成25年中の営業その他の所得を入力してください。" sqref="I64:J66 U59:U63">
      <formula1>0</formula1>
      <formula2>999999999</formula2>
    </dataValidation>
    <dataValidation type="list" allowBlank="1" showDropDown="0" showInputMessage="1" showErrorMessage="1" sqref="AA59:AA63">
      <formula1>",〇"</formula1>
    </dataValidation>
  </dataValidations>
  <printOptions horizontalCentered="1" verticalCentered="1"/>
  <pageMargins left="0" right="0" top="0" bottom="0" header="0.19685039370078741" footer="0.19685039370078741"/>
  <pageSetup paperSize="9" scale="96" fitToWidth="1" fitToHeight="1" orientation="landscape" usePrinterDefaults="1" verticalDpi="300" r:id="rId1"/>
  <headerFooter alignWithMargins="0"/>
  <colBreaks count="1" manualBreakCount="1">
    <brk id="25" min="66" max="122" man="1"/>
  </colBreaks>
  <drawing r:id="rId2"/>
  <legacyDrawing r:id="rId3"/>
  <mc:AlternateContent>
    <mc:Choice xmlns:x14="http://schemas.microsoft.com/office/spreadsheetml/2009/9/main" Requires="x14">
      <controls>
        <mc:AlternateContent>
          <mc:Choice Requires="x14">
            <control shapeId="3074" r:id="rId4" name="チェック 2">
              <controlPr defaultSize="0" autoFill="0" autoLine="0" autoPict="0">
                <anchor moveWithCells="1">
                  <from xmlns:xdr="http://schemas.openxmlformats.org/drawingml/2006/spreadsheetDrawing">
                    <xdr:col>9</xdr:col>
                    <xdr:colOff>142875</xdr:colOff>
                    <xdr:row>59</xdr:row>
                    <xdr:rowOff>191135</xdr:rowOff>
                  </from>
                  <to xmlns:xdr="http://schemas.openxmlformats.org/drawingml/2006/spreadsheetDrawing">
                    <xdr:col>9</xdr:col>
                    <xdr:colOff>419100</xdr:colOff>
                    <xdr:row>59</xdr:row>
                    <xdr:rowOff>618490</xdr:rowOff>
                  </to>
                </anchor>
              </controlPr>
            </control>
          </mc:Choice>
        </mc:AlternateContent>
        <mc:AlternateContent>
          <mc:Choice Requires="x14">
            <control shapeId="3075" r:id="rId5" name="チェック 3">
              <controlPr defaultSize="0" autoFill="0" autoLine="0" autoPict="0">
                <anchor moveWithCells="1">
                  <from xmlns:xdr="http://schemas.openxmlformats.org/drawingml/2006/spreadsheetDrawing">
                    <xdr:col>9</xdr:col>
                    <xdr:colOff>142875</xdr:colOff>
                    <xdr:row>60</xdr:row>
                    <xdr:rowOff>191135</xdr:rowOff>
                  </from>
                  <to xmlns:xdr="http://schemas.openxmlformats.org/drawingml/2006/spreadsheetDrawing">
                    <xdr:col>9</xdr:col>
                    <xdr:colOff>409575</xdr:colOff>
                    <xdr:row>60</xdr:row>
                    <xdr:rowOff>618490</xdr:rowOff>
                  </to>
                </anchor>
              </controlPr>
            </control>
          </mc:Choice>
        </mc:AlternateContent>
        <mc:AlternateContent>
          <mc:Choice Requires="x14">
            <control shapeId="3076" r:id="rId6" name="チェック 4">
              <controlPr defaultSize="0" autoFill="0" autoLine="0" autoPict="0">
                <anchor moveWithCells="1">
                  <from xmlns:xdr="http://schemas.openxmlformats.org/drawingml/2006/spreadsheetDrawing">
                    <xdr:col>9</xdr:col>
                    <xdr:colOff>142875</xdr:colOff>
                    <xdr:row>61</xdr:row>
                    <xdr:rowOff>191135</xdr:rowOff>
                  </from>
                  <to xmlns:xdr="http://schemas.openxmlformats.org/drawingml/2006/spreadsheetDrawing">
                    <xdr:col>9</xdr:col>
                    <xdr:colOff>419100</xdr:colOff>
                    <xdr:row>61</xdr:row>
                    <xdr:rowOff>618490</xdr:rowOff>
                  </to>
                </anchor>
              </controlPr>
            </control>
          </mc:Choice>
        </mc:AlternateContent>
        <mc:AlternateContent>
          <mc:Choice Requires="x14">
            <control shapeId="3077" r:id="rId7" name="チェック 5">
              <controlPr defaultSize="0" autoFill="0" autoLine="0" autoPict="0">
                <anchor moveWithCells="1">
                  <from xmlns:xdr="http://schemas.openxmlformats.org/drawingml/2006/spreadsheetDrawing">
                    <xdr:col>9</xdr:col>
                    <xdr:colOff>142875</xdr:colOff>
                    <xdr:row>62</xdr:row>
                    <xdr:rowOff>191135</xdr:rowOff>
                  </from>
                  <to xmlns:xdr="http://schemas.openxmlformats.org/drawingml/2006/spreadsheetDrawing">
                    <xdr:col>9</xdr:col>
                    <xdr:colOff>419100</xdr:colOff>
                    <xdr:row>62</xdr:row>
                    <xdr:rowOff>618490</xdr:rowOff>
                  </to>
                </anchor>
              </controlPr>
            </control>
          </mc:Choice>
        </mc:AlternateContent>
        <mc:AlternateContent>
          <mc:Choice Requires="x14">
            <control shapeId="3079" r:id="rId8" name="チェック 7">
              <controlPr defaultSize="0" autoFill="0" autoLine="0" autoPict="0">
                <anchor moveWithCells="1">
                  <from xmlns:xdr="http://schemas.openxmlformats.org/drawingml/2006/spreadsheetDrawing">
                    <xdr:col>9</xdr:col>
                    <xdr:colOff>142875</xdr:colOff>
                    <xdr:row>58</xdr:row>
                    <xdr:rowOff>191135</xdr:rowOff>
                  </from>
                  <to xmlns:xdr="http://schemas.openxmlformats.org/drawingml/2006/spreadsheetDrawing">
                    <xdr:col>9</xdr:col>
                    <xdr:colOff>419100</xdr:colOff>
                    <xdr:row>58</xdr:row>
                    <xdr:rowOff>618490</xdr:rowOff>
                  </to>
                </anchor>
              </controlPr>
            </control>
          </mc:Choice>
        </mc:AlternateContent>
        <mc:AlternateContent>
          <mc:Choice Requires="x14">
            <control shapeId="3086" r:id="rId9" name="チェック 14">
              <controlPr defaultSize="0" autoFill="0" autoLine="0" autoPict="0">
                <anchor moveWithCells="1">
                  <from xmlns:xdr="http://schemas.openxmlformats.org/drawingml/2006/spreadsheetDrawing">
                    <xdr:col>9</xdr:col>
                    <xdr:colOff>142875</xdr:colOff>
                    <xdr:row>59</xdr:row>
                    <xdr:rowOff>191135</xdr:rowOff>
                  </from>
                  <to xmlns:xdr="http://schemas.openxmlformats.org/drawingml/2006/spreadsheetDrawing">
                    <xdr:col>9</xdr:col>
                    <xdr:colOff>419100</xdr:colOff>
                    <xdr:row>59</xdr:row>
                    <xdr:rowOff>618490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V127"/>
  <sheetViews>
    <sheetView zoomScale="95" zoomScaleNormal="95" workbookViewId="0">
      <selection activeCell="K7" sqref="K7"/>
    </sheetView>
  </sheetViews>
  <sheetFormatPr defaultRowHeight="13"/>
  <cols>
    <col min="1" max="1" width="16.125" style="208" customWidth="1"/>
    <col min="2" max="6" width="11.625" style="208" customWidth="1"/>
    <col min="7" max="7" width="11.25" style="209" customWidth="1"/>
    <col min="8" max="11" width="11.25" style="208" customWidth="1"/>
    <col min="12" max="12" width="4.875" style="208" customWidth="1"/>
    <col min="13" max="14" width="9" style="208" customWidth="1"/>
    <col min="15" max="15" width="7.25" style="208" customWidth="1"/>
    <col min="16" max="16" width="11.625" style="210" customWidth="1"/>
    <col min="17" max="19" width="5.375" style="210" customWidth="1"/>
    <col min="20" max="24" width="5.75" style="210" bestFit="1" customWidth="1"/>
    <col min="25" max="32" width="9" style="208" customWidth="1"/>
    <col min="33" max="64" width="8.625" customWidth="1"/>
    <col min="65" max="16384" width="9" style="208" customWidth="1"/>
  </cols>
  <sheetData>
    <row r="1" spans="1:256" ht="21" customHeight="1">
      <c r="A1" s="212" t="s">
        <v>21</v>
      </c>
      <c r="B1" s="226" t="s">
        <v>25</v>
      </c>
      <c r="C1" s="226"/>
      <c r="D1" s="226"/>
      <c r="E1" s="315"/>
      <c r="F1" s="213"/>
      <c r="G1" s="226" t="s">
        <v>27</v>
      </c>
      <c r="H1" s="226"/>
      <c r="I1" s="226"/>
      <c r="K1" s="213"/>
      <c r="L1" s="213"/>
      <c r="M1" s="213"/>
      <c r="N1" s="213"/>
      <c r="O1" s="473" t="s">
        <v>111</v>
      </c>
      <c r="P1" s="477" t="s">
        <v>140</v>
      </c>
      <c r="Q1" s="483"/>
      <c r="R1" s="477" t="s">
        <v>139</v>
      </c>
      <c r="S1" s="477"/>
      <c r="T1" s="477"/>
      <c r="U1" s="477"/>
      <c r="V1" s="477"/>
      <c r="W1" s="477"/>
      <c r="X1" s="477"/>
      <c r="Y1" s="213"/>
      <c r="Z1" s="213"/>
      <c r="AA1" s="213"/>
      <c r="AB1" s="213"/>
      <c r="AC1" s="213"/>
      <c r="AD1" s="213"/>
      <c r="AE1" s="213"/>
      <c r="AF1" s="213"/>
      <c r="BM1" s="213"/>
      <c r="BN1" s="213"/>
      <c r="BO1" s="213"/>
      <c r="BP1" s="213"/>
      <c r="BQ1" s="213"/>
      <c r="BR1" s="213"/>
      <c r="BS1" s="213"/>
      <c r="BT1" s="213"/>
      <c r="BU1" s="213"/>
      <c r="BV1" s="213"/>
      <c r="BW1" s="213"/>
      <c r="BX1" s="213"/>
      <c r="BY1" s="213"/>
      <c r="BZ1" s="213"/>
      <c r="CA1" s="213"/>
      <c r="CB1" s="213"/>
      <c r="CC1" s="213"/>
      <c r="CD1" s="213"/>
      <c r="CE1" s="213"/>
      <c r="CF1" s="213"/>
      <c r="CG1" s="213"/>
      <c r="CH1" s="213"/>
      <c r="CI1" s="213"/>
      <c r="CJ1" s="213"/>
      <c r="CK1" s="213"/>
      <c r="CL1" s="213"/>
      <c r="CM1" s="213"/>
      <c r="CN1" s="213"/>
      <c r="CO1" s="213"/>
      <c r="CP1" s="213"/>
      <c r="CQ1" s="213"/>
      <c r="CR1" s="213"/>
      <c r="CS1" s="213"/>
      <c r="CT1" s="213"/>
      <c r="CU1" s="213"/>
      <c r="CV1" s="213"/>
      <c r="CW1" s="213"/>
      <c r="CX1" s="213"/>
      <c r="CY1" s="213"/>
      <c r="CZ1" s="213"/>
      <c r="DA1" s="213"/>
      <c r="DB1" s="213"/>
      <c r="DC1" s="213"/>
      <c r="DD1" s="213"/>
      <c r="DE1" s="213"/>
      <c r="DF1" s="213"/>
      <c r="DG1" s="213"/>
      <c r="DH1" s="213"/>
      <c r="DI1" s="213"/>
      <c r="DJ1" s="213"/>
      <c r="DK1" s="213"/>
      <c r="DL1" s="213"/>
      <c r="DM1" s="213"/>
      <c r="DN1" s="213"/>
      <c r="DO1" s="213"/>
      <c r="DP1" s="213"/>
      <c r="DQ1" s="213"/>
      <c r="DR1" s="213"/>
      <c r="DS1" s="213"/>
      <c r="DT1" s="213"/>
      <c r="DU1" s="213"/>
      <c r="DV1" s="213"/>
      <c r="DW1" s="213"/>
      <c r="DX1" s="213"/>
      <c r="DY1" s="213"/>
      <c r="DZ1" s="213"/>
      <c r="EA1" s="213"/>
      <c r="EB1" s="213"/>
      <c r="EC1" s="213"/>
      <c r="ED1" s="213"/>
      <c r="EE1" s="213"/>
      <c r="EF1" s="213"/>
      <c r="EG1" s="213"/>
      <c r="EH1" s="213"/>
      <c r="EI1" s="213"/>
      <c r="EJ1" s="213"/>
      <c r="EK1" s="213"/>
      <c r="EL1" s="213"/>
      <c r="EM1" s="213"/>
      <c r="EN1" s="213"/>
      <c r="EO1" s="213"/>
      <c r="EP1" s="213"/>
      <c r="EQ1" s="213"/>
      <c r="ER1" s="213"/>
      <c r="ES1" s="213"/>
      <c r="ET1" s="213"/>
      <c r="EU1" s="213"/>
      <c r="EV1" s="213"/>
      <c r="EW1" s="213"/>
      <c r="EX1" s="213"/>
      <c r="EY1" s="213"/>
      <c r="EZ1" s="213"/>
      <c r="FA1" s="213"/>
      <c r="FB1" s="213"/>
      <c r="FC1" s="213"/>
      <c r="FD1" s="213"/>
      <c r="FE1" s="213"/>
      <c r="FF1" s="213"/>
      <c r="FG1" s="213"/>
      <c r="FH1" s="213"/>
      <c r="FI1" s="213"/>
      <c r="FJ1" s="213"/>
      <c r="FK1" s="213"/>
      <c r="FL1" s="213"/>
      <c r="FM1" s="213"/>
      <c r="FN1" s="213"/>
      <c r="FO1" s="213"/>
      <c r="FP1" s="213"/>
      <c r="FQ1" s="213"/>
      <c r="FR1" s="213"/>
      <c r="FS1" s="213"/>
      <c r="FT1" s="213"/>
      <c r="FU1" s="213"/>
      <c r="FV1" s="213"/>
      <c r="FW1" s="213"/>
      <c r="FX1" s="213"/>
      <c r="FY1" s="213"/>
      <c r="FZ1" s="213"/>
      <c r="GA1" s="213"/>
      <c r="GB1" s="213"/>
      <c r="GC1" s="213"/>
      <c r="GD1" s="213"/>
      <c r="GE1" s="213"/>
      <c r="GF1" s="213"/>
      <c r="GG1" s="213"/>
      <c r="GH1" s="213"/>
      <c r="GI1" s="213"/>
      <c r="GJ1" s="213"/>
      <c r="GK1" s="213"/>
      <c r="GL1" s="213"/>
      <c r="GM1" s="213"/>
      <c r="GN1" s="213"/>
      <c r="GO1" s="213"/>
      <c r="GP1" s="213"/>
      <c r="GQ1" s="213"/>
      <c r="GR1" s="213"/>
      <c r="GS1" s="213"/>
      <c r="GT1" s="213"/>
      <c r="GU1" s="213"/>
      <c r="GV1" s="213"/>
      <c r="GW1" s="213"/>
      <c r="GX1" s="213"/>
      <c r="GY1" s="213"/>
      <c r="GZ1" s="213"/>
      <c r="HA1" s="213"/>
      <c r="HB1" s="213"/>
      <c r="HC1" s="213"/>
      <c r="HD1" s="213"/>
      <c r="HE1" s="213"/>
      <c r="HF1" s="213"/>
      <c r="HG1" s="213"/>
      <c r="HH1" s="213"/>
      <c r="HI1" s="213"/>
      <c r="HJ1" s="213"/>
      <c r="HK1" s="213"/>
      <c r="HL1" s="213"/>
      <c r="HM1" s="213"/>
      <c r="HN1" s="213"/>
      <c r="HO1" s="213"/>
      <c r="HP1" s="213"/>
      <c r="HQ1" s="213"/>
      <c r="HR1" s="213"/>
      <c r="HS1" s="213"/>
      <c r="HT1" s="213"/>
      <c r="HU1" s="213"/>
      <c r="HV1" s="213"/>
      <c r="HW1" s="213"/>
      <c r="HX1" s="213"/>
      <c r="HY1" s="213"/>
      <c r="HZ1" s="213"/>
      <c r="IA1" s="213"/>
      <c r="IB1" s="213"/>
      <c r="IC1" s="213"/>
      <c r="ID1" s="213"/>
      <c r="IE1" s="213"/>
      <c r="IF1" s="213"/>
      <c r="IG1" s="213"/>
      <c r="IH1" s="213"/>
      <c r="II1" s="213"/>
      <c r="IJ1" s="213"/>
      <c r="IK1" s="213"/>
      <c r="IL1" s="213"/>
      <c r="IM1" s="213"/>
      <c r="IN1" s="213"/>
      <c r="IO1" s="213"/>
      <c r="IP1" s="213"/>
      <c r="IQ1" s="213"/>
      <c r="IR1" s="213"/>
      <c r="IS1" s="213"/>
      <c r="IT1" s="213"/>
      <c r="IU1" s="213"/>
      <c r="IV1" s="213"/>
    </row>
    <row r="2" spans="1:256" ht="15" customHeight="1">
      <c r="A2" s="213"/>
      <c r="B2" s="227"/>
      <c r="C2" s="260" t="s">
        <v>15</v>
      </c>
      <c r="D2" s="288" t="s">
        <v>7</v>
      </c>
      <c r="E2" s="232" t="s">
        <v>20</v>
      </c>
      <c r="F2" s="335"/>
      <c r="G2" s="252" t="s">
        <v>28</v>
      </c>
      <c r="H2" s="406" t="s">
        <v>29</v>
      </c>
      <c r="I2" s="427" t="s">
        <v>30</v>
      </c>
      <c r="J2" s="213"/>
      <c r="K2" s="213"/>
      <c r="L2" s="472"/>
      <c r="M2" s="213"/>
      <c r="N2" s="213"/>
      <c r="O2" s="473"/>
      <c r="Y2" s="213"/>
      <c r="Z2" s="213"/>
      <c r="AA2" s="213"/>
      <c r="AB2" s="213"/>
      <c r="AC2" s="213"/>
      <c r="AD2" s="213"/>
      <c r="AE2" s="213"/>
      <c r="AF2" s="213"/>
      <c r="BM2" s="213"/>
      <c r="BN2" s="213"/>
      <c r="BO2" s="213"/>
      <c r="BP2" s="213"/>
      <c r="BQ2" s="213"/>
      <c r="BR2" s="213"/>
      <c r="BS2" s="213"/>
      <c r="BT2" s="213"/>
      <c r="BU2" s="213"/>
      <c r="BV2" s="213"/>
      <c r="BW2" s="213"/>
      <c r="BX2" s="213"/>
      <c r="BY2" s="213"/>
      <c r="BZ2" s="213"/>
      <c r="CA2" s="213"/>
      <c r="CB2" s="213"/>
      <c r="CC2" s="213"/>
      <c r="CD2" s="213"/>
      <c r="CE2" s="213"/>
      <c r="CF2" s="213"/>
      <c r="CG2" s="213"/>
      <c r="CH2" s="213"/>
      <c r="CI2" s="213"/>
      <c r="CJ2" s="213"/>
      <c r="CK2" s="213"/>
      <c r="CL2" s="213"/>
      <c r="CM2" s="213"/>
      <c r="CN2" s="213"/>
      <c r="CO2" s="213"/>
      <c r="CP2" s="213"/>
      <c r="CQ2" s="213"/>
      <c r="CR2" s="213"/>
      <c r="CS2" s="213"/>
      <c r="CT2" s="213"/>
      <c r="CU2" s="213"/>
      <c r="CV2" s="213"/>
      <c r="CW2" s="213"/>
      <c r="CX2" s="213"/>
      <c r="CY2" s="213"/>
      <c r="CZ2" s="213"/>
      <c r="DA2" s="213"/>
      <c r="DB2" s="213"/>
      <c r="DC2" s="213"/>
      <c r="DD2" s="213"/>
      <c r="DE2" s="213"/>
      <c r="DF2" s="213"/>
      <c r="DG2" s="213"/>
      <c r="DH2" s="213"/>
      <c r="DI2" s="213"/>
      <c r="DJ2" s="213"/>
      <c r="DK2" s="213"/>
      <c r="DL2" s="213"/>
      <c r="DM2" s="213"/>
      <c r="DN2" s="213"/>
      <c r="DO2" s="213"/>
      <c r="DP2" s="213"/>
      <c r="DQ2" s="213"/>
      <c r="DR2" s="213"/>
      <c r="DS2" s="213"/>
      <c r="DT2" s="213"/>
      <c r="DU2" s="213"/>
      <c r="DV2" s="213"/>
      <c r="DW2" s="213"/>
      <c r="DX2" s="213"/>
      <c r="DY2" s="213"/>
      <c r="DZ2" s="213"/>
      <c r="EA2" s="213"/>
      <c r="EB2" s="213"/>
      <c r="EC2" s="213"/>
      <c r="ED2" s="213"/>
      <c r="EE2" s="213"/>
      <c r="EF2" s="213"/>
      <c r="EG2" s="213"/>
      <c r="EH2" s="213"/>
      <c r="EI2" s="213"/>
      <c r="EJ2" s="213"/>
      <c r="EK2" s="213"/>
      <c r="EL2" s="213"/>
      <c r="EM2" s="213"/>
      <c r="EN2" s="213"/>
      <c r="EO2" s="213"/>
      <c r="EP2" s="213"/>
      <c r="EQ2" s="213"/>
      <c r="ER2" s="213"/>
      <c r="ES2" s="213"/>
      <c r="ET2" s="213"/>
      <c r="EU2" s="213"/>
      <c r="EV2" s="213"/>
      <c r="EW2" s="213"/>
      <c r="EX2" s="213"/>
      <c r="EY2" s="213"/>
      <c r="EZ2" s="213"/>
      <c r="FA2" s="213"/>
      <c r="FB2" s="213"/>
      <c r="FC2" s="213"/>
      <c r="FD2" s="213"/>
      <c r="FE2" s="213"/>
      <c r="FF2" s="213"/>
      <c r="FG2" s="213"/>
      <c r="FH2" s="213"/>
      <c r="FI2" s="213"/>
      <c r="FJ2" s="213"/>
      <c r="FK2" s="213"/>
      <c r="FL2" s="213"/>
      <c r="FM2" s="213"/>
      <c r="FN2" s="213"/>
      <c r="FO2" s="213"/>
      <c r="FP2" s="213"/>
      <c r="FQ2" s="213"/>
      <c r="FR2" s="213"/>
      <c r="FS2" s="213"/>
      <c r="FT2" s="213"/>
      <c r="FU2" s="213"/>
      <c r="FV2" s="213"/>
      <c r="FW2" s="213"/>
      <c r="FX2" s="213"/>
      <c r="FY2" s="213"/>
      <c r="FZ2" s="213"/>
      <c r="GA2" s="213"/>
      <c r="GB2" s="213"/>
      <c r="GC2" s="213"/>
      <c r="GD2" s="213"/>
      <c r="GE2" s="213"/>
      <c r="GF2" s="213"/>
      <c r="GG2" s="213"/>
      <c r="GH2" s="213"/>
      <c r="GI2" s="213"/>
      <c r="GJ2" s="213"/>
      <c r="GK2" s="213"/>
      <c r="GL2" s="213"/>
      <c r="GM2" s="213"/>
      <c r="GN2" s="213"/>
      <c r="GO2" s="213"/>
      <c r="GP2" s="213"/>
      <c r="GQ2" s="213"/>
      <c r="GR2" s="213"/>
      <c r="GS2" s="213"/>
      <c r="GT2" s="213"/>
      <c r="GU2" s="213"/>
      <c r="GV2" s="213"/>
      <c r="GW2" s="213"/>
      <c r="GX2" s="213"/>
      <c r="GY2" s="213"/>
      <c r="GZ2" s="213"/>
      <c r="HA2" s="213"/>
      <c r="HB2" s="213"/>
      <c r="HC2" s="213"/>
      <c r="HD2" s="213"/>
      <c r="HE2" s="213"/>
      <c r="HF2" s="213"/>
      <c r="HG2" s="213"/>
      <c r="HH2" s="213"/>
      <c r="HI2" s="213"/>
      <c r="HJ2" s="213"/>
      <c r="HK2" s="213"/>
      <c r="HL2" s="213"/>
      <c r="HM2" s="213"/>
      <c r="HN2" s="213"/>
      <c r="HO2" s="213"/>
      <c r="HP2" s="213"/>
      <c r="HQ2" s="213"/>
      <c r="HR2" s="213"/>
      <c r="HS2" s="213"/>
      <c r="HT2" s="213"/>
      <c r="HU2" s="213"/>
      <c r="HV2" s="213"/>
      <c r="HW2" s="213"/>
      <c r="HX2" s="213"/>
      <c r="HY2" s="213"/>
      <c r="HZ2" s="213"/>
      <c r="IA2" s="213"/>
      <c r="IB2" s="213"/>
      <c r="IC2" s="213"/>
      <c r="ID2" s="213"/>
      <c r="IE2" s="213"/>
      <c r="IF2" s="213"/>
      <c r="IG2" s="213"/>
      <c r="IH2" s="213"/>
      <c r="II2" s="213"/>
      <c r="IJ2" s="213"/>
      <c r="IK2" s="213"/>
      <c r="IL2" s="213"/>
      <c r="IM2" s="213"/>
      <c r="IN2" s="213"/>
      <c r="IO2" s="213"/>
      <c r="IP2" s="213"/>
      <c r="IQ2" s="213"/>
      <c r="IR2" s="213"/>
      <c r="IS2" s="213"/>
      <c r="IT2" s="213"/>
      <c r="IU2" s="213"/>
      <c r="IV2" s="213"/>
    </row>
    <row r="3" spans="1:256" ht="15" customHeight="1">
      <c r="A3" s="213"/>
      <c r="B3" s="228" t="s">
        <v>31</v>
      </c>
      <c r="C3" s="261">
        <v>5.6500000000000002e-002</v>
      </c>
      <c r="D3" s="289">
        <v>1.9699999999999999e-002</v>
      </c>
      <c r="E3" s="316">
        <v>1.84e-002</v>
      </c>
      <c r="F3" s="335"/>
      <c r="G3" s="356">
        <v>40</v>
      </c>
      <c r="H3" s="407">
        <v>64</v>
      </c>
      <c r="I3" s="428">
        <v>65</v>
      </c>
      <c r="J3" s="213"/>
      <c r="N3" s="213"/>
      <c r="O3" s="473"/>
      <c r="P3" s="479" t="s">
        <v>56</v>
      </c>
      <c r="Q3" s="477">
        <v>7</v>
      </c>
      <c r="R3" s="477">
        <v>7</v>
      </c>
      <c r="S3" s="477">
        <v>7</v>
      </c>
      <c r="T3" s="477">
        <v>6</v>
      </c>
      <c r="U3" s="477">
        <v>6</v>
      </c>
      <c r="V3" s="477">
        <v>6</v>
      </c>
      <c r="W3" s="491">
        <v>6</v>
      </c>
      <c r="X3" s="477">
        <v>5</v>
      </c>
      <c r="Y3" s="213"/>
      <c r="Z3" s="213"/>
      <c r="AA3" s="213"/>
      <c r="AB3" s="213"/>
      <c r="AC3" s="213"/>
      <c r="AD3" s="213"/>
      <c r="AE3" s="213"/>
      <c r="AF3" s="213"/>
      <c r="BM3" s="213"/>
      <c r="BN3" s="213"/>
      <c r="BO3" s="213"/>
      <c r="BP3" s="213"/>
      <c r="BQ3" s="213"/>
      <c r="BR3" s="213"/>
      <c r="BS3" s="213"/>
      <c r="BT3" s="213"/>
      <c r="BU3" s="213"/>
      <c r="BV3" s="213"/>
      <c r="BW3" s="213"/>
      <c r="BX3" s="213"/>
      <c r="BY3" s="213"/>
      <c r="BZ3" s="213"/>
      <c r="CA3" s="213"/>
      <c r="CB3" s="213"/>
      <c r="CC3" s="213"/>
      <c r="CD3" s="213"/>
      <c r="CE3" s="213"/>
      <c r="CF3" s="213"/>
      <c r="CG3" s="213"/>
      <c r="CH3" s="213"/>
      <c r="CI3" s="213"/>
      <c r="CJ3" s="213"/>
      <c r="CK3" s="213"/>
      <c r="CL3" s="213"/>
      <c r="CM3" s="213"/>
      <c r="CN3" s="213"/>
      <c r="CO3" s="213"/>
      <c r="CP3" s="213"/>
      <c r="CQ3" s="213"/>
      <c r="CR3" s="213"/>
      <c r="CS3" s="213"/>
      <c r="CT3" s="213"/>
      <c r="CU3" s="213"/>
      <c r="CV3" s="213"/>
      <c r="CW3" s="213"/>
      <c r="CX3" s="213"/>
      <c r="CY3" s="213"/>
      <c r="CZ3" s="213"/>
      <c r="DA3" s="213"/>
      <c r="DB3" s="213"/>
      <c r="DC3" s="213"/>
      <c r="DD3" s="213"/>
      <c r="DE3" s="213"/>
      <c r="DF3" s="213"/>
      <c r="DG3" s="213"/>
      <c r="DH3" s="213"/>
      <c r="DI3" s="213"/>
      <c r="DJ3" s="213"/>
      <c r="DK3" s="213"/>
      <c r="DL3" s="213"/>
      <c r="DM3" s="213"/>
      <c r="DN3" s="213"/>
      <c r="DO3" s="213"/>
      <c r="DP3" s="213"/>
      <c r="DQ3" s="213"/>
      <c r="DR3" s="213"/>
      <c r="DS3" s="213"/>
      <c r="DT3" s="213"/>
      <c r="DU3" s="213"/>
      <c r="DV3" s="213"/>
      <c r="DW3" s="213"/>
      <c r="DX3" s="213"/>
      <c r="DY3" s="213"/>
      <c r="DZ3" s="213"/>
      <c r="EA3" s="213"/>
      <c r="EB3" s="213"/>
      <c r="EC3" s="213"/>
      <c r="ED3" s="213"/>
      <c r="EE3" s="213"/>
      <c r="EF3" s="213"/>
      <c r="EG3" s="213"/>
      <c r="EH3" s="213"/>
      <c r="EI3" s="213"/>
      <c r="EJ3" s="213"/>
      <c r="EK3" s="213"/>
      <c r="EL3" s="213"/>
      <c r="EM3" s="213"/>
      <c r="EN3" s="213"/>
      <c r="EO3" s="213"/>
      <c r="EP3" s="213"/>
      <c r="EQ3" s="213"/>
      <c r="ER3" s="213"/>
      <c r="ES3" s="213"/>
      <c r="ET3" s="213"/>
      <c r="EU3" s="213"/>
      <c r="EV3" s="213"/>
      <c r="EW3" s="213"/>
      <c r="EX3" s="213"/>
      <c r="EY3" s="213"/>
      <c r="EZ3" s="213"/>
      <c r="FA3" s="213"/>
      <c r="FB3" s="213"/>
      <c r="FC3" s="213"/>
      <c r="FD3" s="213"/>
      <c r="FE3" s="213"/>
      <c r="FF3" s="213"/>
      <c r="FG3" s="213"/>
      <c r="FH3" s="213"/>
      <c r="FI3" s="213"/>
      <c r="FJ3" s="213"/>
      <c r="FK3" s="213"/>
      <c r="FL3" s="213"/>
      <c r="FM3" s="213"/>
      <c r="FN3" s="213"/>
      <c r="FO3" s="213"/>
      <c r="FP3" s="213"/>
      <c r="FQ3" s="213"/>
      <c r="FR3" s="213"/>
      <c r="FS3" s="213"/>
      <c r="FT3" s="213"/>
      <c r="FU3" s="213"/>
      <c r="FV3" s="213"/>
      <c r="FW3" s="213"/>
      <c r="FX3" s="213"/>
      <c r="FY3" s="213"/>
      <c r="FZ3" s="213"/>
      <c r="GA3" s="213"/>
      <c r="GB3" s="213"/>
      <c r="GC3" s="213"/>
      <c r="GD3" s="213"/>
      <c r="GE3" s="213"/>
      <c r="GF3" s="213"/>
      <c r="GG3" s="213"/>
      <c r="GH3" s="213"/>
      <c r="GI3" s="213"/>
      <c r="GJ3" s="213"/>
      <c r="GK3" s="213"/>
      <c r="GL3" s="213"/>
      <c r="GM3" s="213"/>
      <c r="GN3" s="213"/>
      <c r="GO3" s="213"/>
      <c r="GP3" s="213"/>
      <c r="GQ3" s="213"/>
      <c r="GR3" s="213"/>
      <c r="GS3" s="213"/>
      <c r="GT3" s="213"/>
      <c r="GU3" s="213"/>
      <c r="GV3" s="213"/>
      <c r="GW3" s="213"/>
      <c r="GX3" s="213"/>
      <c r="GY3" s="213"/>
      <c r="GZ3" s="213"/>
      <c r="HA3" s="213"/>
      <c r="HB3" s="213"/>
      <c r="HC3" s="213"/>
      <c r="HD3" s="213"/>
      <c r="HE3" s="213"/>
      <c r="HF3" s="213"/>
      <c r="HG3" s="213"/>
      <c r="HH3" s="213"/>
      <c r="HI3" s="213"/>
      <c r="HJ3" s="213"/>
      <c r="HK3" s="213"/>
      <c r="HL3" s="213"/>
      <c r="HM3" s="213"/>
      <c r="HN3" s="213"/>
      <c r="HO3" s="213"/>
      <c r="HP3" s="213"/>
      <c r="HQ3" s="213"/>
      <c r="HR3" s="213"/>
      <c r="HS3" s="213"/>
      <c r="HT3" s="213"/>
      <c r="HU3" s="213"/>
      <c r="HV3" s="213"/>
      <c r="HW3" s="213"/>
      <c r="HX3" s="213"/>
      <c r="HY3" s="213"/>
      <c r="HZ3" s="213"/>
      <c r="IA3" s="213"/>
      <c r="IB3" s="213"/>
      <c r="IC3" s="213"/>
      <c r="ID3" s="213"/>
      <c r="IE3" s="213"/>
      <c r="IF3" s="213"/>
      <c r="IG3" s="213"/>
      <c r="IH3" s="213"/>
      <c r="II3" s="213"/>
      <c r="IJ3" s="213"/>
      <c r="IK3" s="213"/>
      <c r="IL3" s="213"/>
      <c r="IM3" s="213"/>
      <c r="IN3" s="213"/>
      <c r="IO3" s="213"/>
      <c r="IP3" s="213"/>
      <c r="IQ3" s="213"/>
      <c r="IR3" s="213"/>
      <c r="IS3" s="213"/>
      <c r="IT3" s="213"/>
      <c r="IU3" s="213"/>
      <c r="IV3" s="213"/>
    </row>
    <row r="4" spans="1:256" ht="15" customHeight="1">
      <c r="A4" s="213"/>
      <c r="B4" s="229" t="s">
        <v>32</v>
      </c>
      <c r="C4" s="262">
        <v>27900</v>
      </c>
      <c r="D4" s="290">
        <v>11300</v>
      </c>
      <c r="E4" s="317">
        <v>13600</v>
      </c>
      <c r="F4" s="335"/>
      <c r="G4" s="208"/>
      <c r="H4" s="213"/>
      <c r="I4" s="213"/>
      <c r="J4" s="213"/>
      <c r="K4" s="213"/>
      <c r="L4" s="472"/>
      <c r="M4" s="213"/>
      <c r="N4" s="213"/>
      <c r="O4" s="473"/>
      <c r="P4" s="478" t="s">
        <v>133</v>
      </c>
      <c r="Q4" s="484">
        <v>7</v>
      </c>
      <c r="R4" s="484">
        <v>7</v>
      </c>
      <c r="S4" s="484">
        <v>6</v>
      </c>
      <c r="T4" s="484">
        <v>6</v>
      </c>
      <c r="U4" s="484">
        <v>6</v>
      </c>
      <c r="V4" s="490">
        <v>6</v>
      </c>
      <c r="W4" s="485">
        <v>5</v>
      </c>
      <c r="X4" s="485">
        <v>5</v>
      </c>
      <c r="Y4" s="213"/>
      <c r="Z4" s="213"/>
      <c r="AA4" s="213"/>
      <c r="AB4" s="213"/>
      <c r="AC4" s="213"/>
      <c r="AD4" s="213"/>
      <c r="AE4" s="213"/>
      <c r="AF4" s="213"/>
      <c r="BM4" s="213"/>
      <c r="BN4" s="213"/>
      <c r="BO4" s="213"/>
      <c r="BP4" s="213"/>
      <c r="BQ4" s="213"/>
      <c r="BR4" s="213"/>
      <c r="BS4" s="213"/>
      <c r="BT4" s="213"/>
      <c r="BU4" s="213"/>
      <c r="BV4" s="213"/>
      <c r="BW4" s="213"/>
      <c r="BX4" s="213"/>
      <c r="BY4" s="213"/>
      <c r="BZ4" s="213"/>
      <c r="CA4" s="213"/>
      <c r="CB4" s="213"/>
      <c r="CC4" s="213"/>
      <c r="CD4" s="213"/>
      <c r="CE4" s="213"/>
      <c r="CF4" s="213"/>
      <c r="CG4" s="213"/>
      <c r="CH4" s="213"/>
      <c r="CI4" s="213"/>
      <c r="CJ4" s="213"/>
      <c r="CK4" s="213"/>
      <c r="CL4" s="213"/>
      <c r="CM4" s="213"/>
      <c r="CN4" s="213"/>
      <c r="CO4" s="213"/>
      <c r="CP4" s="213"/>
      <c r="CQ4" s="213"/>
      <c r="CR4" s="213"/>
      <c r="CS4" s="213"/>
      <c r="CT4" s="213"/>
      <c r="CU4" s="213"/>
      <c r="CV4" s="213"/>
      <c r="CW4" s="213"/>
      <c r="CX4" s="213"/>
      <c r="CY4" s="213"/>
      <c r="CZ4" s="213"/>
      <c r="DA4" s="213"/>
      <c r="DB4" s="213"/>
      <c r="DC4" s="213"/>
      <c r="DD4" s="213"/>
      <c r="DE4" s="213"/>
      <c r="DF4" s="213"/>
      <c r="DG4" s="213"/>
      <c r="DH4" s="213"/>
      <c r="DI4" s="213"/>
      <c r="DJ4" s="213"/>
      <c r="DK4" s="213"/>
      <c r="DL4" s="213"/>
      <c r="DM4" s="213"/>
      <c r="DN4" s="213"/>
      <c r="DO4" s="213"/>
      <c r="DP4" s="213"/>
      <c r="DQ4" s="213"/>
      <c r="DR4" s="213"/>
      <c r="DS4" s="213"/>
      <c r="DT4" s="213"/>
      <c r="DU4" s="213"/>
      <c r="DV4" s="213"/>
      <c r="DW4" s="213"/>
      <c r="DX4" s="213"/>
      <c r="DY4" s="213"/>
      <c r="DZ4" s="213"/>
      <c r="EA4" s="213"/>
      <c r="EB4" s="213"/>
      <c r="EC4" s="213"/>
      <c r="ED4" s="213"/>
      <c r="EE4" s="213"/>
      <c r="EF4" s="213"/>
      <c r="EG4" s="213"/>
      <c r="EH4" s="213"/>
      <c r="EI4" s="213"/>
      <c r="EJ4" s="213"/>
      <c r="EK4" s="213"/>
      <c r="EL4" s="213"/>
      <c r="EM4" s="213"/>
      <c r="EN4" s="213"/>
      <c r="EO4" s="213"/>
      <c r="EP4" s="213"/>
      <c r="EQ4" s="213"/>
      <c r="ER4" s="213"/>
      <c r="ES4" s="213"/>
      <c r="ET4" s="213"/>
      <c r="EU4" s="213"/>
      <c r="EV4" s="213"/>
      <c r="EW4" s="213"/>
      <c r="EX4" s="213"/>
      <c r="EY4" s="213"/>
      <c r="EZ4" s="213"/>
      <c r="FA4" s="213"/>
      <c r="FB4" s="213"/>
      <c r="FC4" s="213"/>
      <c r="FD4" s="213"/>
      <c r="FE4" s="213"/>
      <c r="FF4" s="213"/>
      <c r="FG4" s="213"/>
      <c r="FH4" s="213"/>
      <c r="FI4" s="213"/>
      <c r="FJ4" s="213"/>
      <c r="FK4" s="213"/>
      <c r="FL4" s="213"/>
      <c r="FM4" s="213"/>
      <c r="FN4" s="213"/>
      <c r="FO4" s="213"/>
      <c r="FP4" s="213"/>
      <c r="FQ4" s="213"/>
      <c r="FR4" s="213"/>
      <c r="FS4" s="213"/>
      <c r="FT4" s="213"/>
      <c r="FU4" s="213"/>
      <c r="FV4" s="213"/>
      <c r="FW4" s="213"/>
      <c r="FX4" s="213"/>
      <c r="FY4" s="213"/>
      <c r="FZ4" s="213"/>
      <c r="GA4" s="213"/>
      <c r="GB4" s="213"/>
      <c r="GC4" s="213"/>
      <c r="GD4" s="213"/>
      <c r="GE4" s="213"/>
      <c r="GF4" s="213"/>
      <c r="GG4" s="213"/>
      <c r="GH4" s="213"/>
      <c r="GI4" s="213"/>
      <c r="GJ4" s="213"/>
      <c r="GK4" s="213"/>
      <c r="GL4" s="213"/>
      <c r="GM4" s="213"/>
      <c r="GN4" s="213"/>
      <c r="GO4" s="213"/>
      <c r="GP4" s="213"/>
      <c r="GQ4" s="213"/>
      <c r="GR4" s="213"/>
      <c r="GS4" s="213"/>
      <c r="GT4" s="213"/>
      <c r="GU4" s="213"/>
      <c r="GV4" s="213"/>
      <c r="GW4" s="213"/>
      <c r="GX4" s="213"/>
      <c r="GY4" s="213"/>
      <c r="GZ4" s="213"/>
      <c r="HA4" s="213"/>
      <c r="HB4" s="213"/>
      <c r="HC4" s="213"/>
      <c r="HD4" s="213"/>
      <c r="HE4" s="213"/>
      <c r="HF4" s="213"/>
      <c r="HG4" s="213"/>
      <c r="HH4" s="213"/>
      <c r="HI4" s="213"/>
      <c r="HJ4" s="213"/>
      <c r="HK4" s="213"/>
      <c r="HL4" s="213"/>
      <c r="HM4" s="213"/>
      <c r="HN4" s="213"/>
      <c r="HO4" s="213"/>
      <c r="HP4" s="213"/>
      <c r="HQ4" s="213"/>
      <c r="HR4" s="213"/>
      <c r="HS4" s="213"/>
      <c r="HT4" s="213"/>
      <c r="HU4" s="213"/>
      <c r="HV4" s="213"/>
      <c r="HW4" s="213"/>
      <c r="HX4" s="213"/>
      <c r="HY4" s="213"/>
      <c r="HZ4" s="213"/>
      <c r="IA4" s="213"/>
      <c r="IB4" s="213"/>
      <c r="IC4" s="213"/>
      <c r="ID4" s="213"/>
      <c r="IE4" s="213"/>
      <c r="IF4" s="213"/>
      <c r="IG4" s="213"/>
      <c r="IH4" s="213"/>
      <c r="II4" s="213"/>
      <c r="IJ4" s="213"/>
      <c r="IK4" s="213"/>
      <c r="IL4" s="213"/>
      <c r="IM4" s="213"/>
      <c r="IN4" s="213"/>
      <c r="IO4" s="213"/>
      <c r="IP4" s="213"/>
      <c r="IQ4" s="213"/>
      <c r="IR4" s="213"/>
      <c r="IS4" s="213"/>
      <c r="IT4" s="213"/>
      <c r="IU4" s="213"/>
      <c r="IV4" s="213"/>
    </row>
    <row r="5" spans="1:256" ht="15" customHeight="1">
      <c r="A5" s="213"/>
      <c r="B5" s="230" t="s">
        <v>34</v>
      </c>
      <c r="C5" s="263">
        <v>660000</v>
      </c>
      <c r="D5" s="291">
        <v>260000</v>
      </c>
      <c r="E5" s="318">
        <v>170000</v>
      </c>
      <c r="F5" s="335"/>
      <c r="G5" s="208"/>
      <c r="H5" s="213"/>
      <c r="I5" s="213"/>
      <c r="J5" s="213"/>
      <c r="K5" s="213"/>
      <c r="L5" s="472"/>
      <c r="M5" s="213"/>
      <c r="N5" s="213"/>
      <c r="O5" s="474"/>
      <c r="P5" s="478" t="s">
        <v>134</v>
      </c>
      <c r="Q5" s="485">
        <v>7</v>
      </c>
      <c r="R5" s="485">
        <v>6</v>
      </c>
      <c r="S5" s="485">
        <v>6</v>
      </c>
      <c r="T5" s="487">
        <v>6</v>
      </c>
      <c r="U5" s="489">
        <v>5</v>
      </c>
      <c r="V5" s="489">
        <v>5</v>
      </c>
      <c r="W5" s="489">
        <v>5</v>
      </c>
      <c r="X5" s="489">
        <v>5</v>
      </c>
      <c r="Y5" s="213"/>
      <c r="Z5" s="213"/>
      <c r="AA5" s="213"/>
      <c r="AB5" s="213"/>
      <c r="AC5" s="213"/>
      <c r="AD5" s="213"/>
      <c r="AE5" s="213"/>
      <c r="AF5" s="213"/>
      <c r="BM5" s="213"/>
      <c r="BN5" s="213"/>
      <c r="BO5" s="213"/>
      <c r="BP5" s="213"/>
      <c r="BQ5" s="213"/>
      <c r="BR5" s="213"/>
      <c r="BS5" s="213"/>
      <c r="BT5" s="213"/>
      <c r="BU5" s="213"/>
      <c r="BV5" s="213"/>
      <c r="BW5" s="213"/>
      <c r="BX5" s="213"/>
      <c r="BY5" s="213"/>
      <c r="BZ5" s="213"/>
      <c r="CA5" s="213"/>
      <c r="CB5" s="213"/>
      <c r="CC5" s="213"/>
      <c r="CD5" s="213"/>
      <c r="CE5" s="213"/>
      <c r="CF5" s="213"/>
      <c r="CG5" s="213"/>
      <c r="CH5" s="213"/>
      <c r="CI5" s="213"/>
      <c r="CJ5" s="213"/>
      <c r="CK5" s="213"/>
      <c r="CL5" s="213"/>
      <c r="CM5" s="213"/>
      <c r="CN5" s="213"/>
      <c r="CO5" s="213"/>
      <c r="CP5" s="213"/>
      <c r="CQ5" s="213"/>
      <c r="CR5" s="213"/>
      <c r="CS5" s="213"/>
      <c r="CT5" s="213"/>
      <c r="CU5" s="213"/>
      <c r="CV5" s="213"/>
      <c r="CW5" s="213"/>
      <c r="CX5" s="213"/>
      <c r="CY5" s="213"/>
      <c r="CZ5" s="213"/>
      <c r="DA5" s="213"/>
      <c r="DB5" s="213"/>
      <c r="DC5" s="213"/>
      <c r="DD5" s="213"/>
      <c r="DE5" s="213"/>
      <c r="DF5" s="213"/>
      <c r="DG5" s="213"/>
      <c r="DH5" s="213"/>
      <c r="DI5" s="213"/>
      <c r="DJ5" s="213"/>
      <c r="DK5" s="213"/>
      <c r="DL5" s="213"/>
      <c r="DM5" s="213"/>
      <c r="DN5" s="213"/>
      <c r="DO5" s="213"/>
      <c r="DP5" s="213"/>
      <c r="DQ5" s="213"/>
      <c r="DR5" s="213"/>
      <c r="DS5" s="213"/>
      <c r="DT5" s="213"/>
      <c r="DU5" s="213"/>
      <c r="DV5" s="213"/>
      <c r="DW5" s="213"/>
      <c r="DX5" s="213"/>
      <c r="DY5" s="213"/>
      <c r="DZ5" s="213"/>
      <c r="EA5" s="213"/>
      <c r="EB5" s="213"/>
      <c r="EC5" s="213"/>
      <c r="ED5" s="213"/>
      <c r="EE5" s="213"/>
      <c r="EF5" s="213"/>
      <c r="EG5" s="213"/>
      <c r="EH5" s="213"/>
      <c r="EI5" s="213"/>
      <c r="EJ5" s="213"/>
      <c r="EK5" s="213"/>
      <c r="EL5" s="213"/>
      <c r="EM5" s="213"/>
      <c r="EN5" s="213"/>
      <c r="EO5" s="213"/>
      <c r="EP5" s="213"/>
      <c r="EQ5" s="213"/>
      <c r="ER5" s="213"/>
      <c r="ES5" s="213"/>
      <c r="ET5" s="213"/>
      <c r="EU5" s="213"/>
      <c r="EV5" s="213"/>
      <c r="EW5" s="213"/>
      <c r="EX5" s="213"/>
      <c r="EY5" s="213"/>
      <c r="EZ5" s="213"/>
      <c r="FA5" s="213"/>
      <c r="FB5" s="213"/>
      <c r="FC5" s="213"/>
      <c r="FD5" s="213"/>
      <c r="FE5" s="213"/>
      <c r="FF5" s="213"/>
      <c r="FG5" s="213"/>
      <c r="FH5" s="213"/>
      <c r="FI5" s="213"/>
      <c r="FJ5" s="213"/>
      <c r="FK5" s="213"/>
      <c r="FL5" s="213"/>
      <c r="FM5" s="213"/>
      <c r="FN5" s="213"/>
      <c r="FO5" s="213"/>
      <c r="FP5" s="213"/>
      <c r="FQ5" s="213"/>
      <c r="FR5" s="213"/>
      <c r="FS5" s="213"/>
      <c r="FT5" s="213"/>
      <c r="FU5" s="213"/>
      <c r="FV5" s="213"/>
      <c r="FW5" s="213"/>
      <c r="FX5" s="213"/>
      <c r="FY5" s="213"/>
      <c r="FZ5" s="213"/>
      <c r="GA5" s="213"/>
      <c r="GB5" s="213"/>
      <c r="GC5" s="213"/>
      <c r="GD5" s="213"/>
      <c r="GE5" s="213"/>
      <c r="GF5" s="213"/>
      <c r="GG5" s="213"/>
      <c r="GH5" s="213"/>
      <c r="GI5" s="213"/>
      <c r="GJ5" s="213"/>
      <c r="GK5" s="213"/>
      <c r="GL5" s="213"/>
      <c r="GM5" s="213"/>
      <c r="GN5" s="213"/>
      <c r="GO5" s="213"/>
      <c r="GP5" s="213"/>
      <c r="GQ5" s="213"/>
      <c r="GR5" s="213"/>
      <c r="GS5" s="213"/>
      <c r="GT5" s="213"/>
      <c r="GU5" s="213"/>
      <c r="GV5" s="213"/>
      <c r="GW5" s="213"/>
      <c r="GX5" s="213"/>
      <c r="GY5" s="213"/>
      <c r="GZ5" s="213"/>
      <c r="HA5" s="213"/>
      <c r="HB5" s="213"/>
      <c r="HC5" s="213"/>
      <c r="HD5" s="213"/>
      <c r="HE5" s="213"/>
      <c r="HF5" s="213"/>
      <c r="HG5" s="213"/>
      <c r="HH5" s="213"/>
      <c r="HI5" s="213"/>
      <c r="HJ5" s="213"/>
      <c r="HK5" s="213"/>
      <c r="HL5" s="213"/>
      <c r="HM5" s="213"/>
      <c r="HN5" s="213"/>
      <c r="HO5" s="213"/>
      <c r="HP5" s="213"/>
      <c r="HQ5" s="213"/>
      <c r="HR5" s="213"/>
      <c r="HS5" s="213"/>
      <c r="HT5" s="213"/>
      <c r="HU5" s="213"/>
      <c r="HV5" s="213"/>
      <c r="HW5" s="213"/>
      <c r="HX5" s="213"/>
      <c r="HY5" s="213"/>
      <c r="HZ5" s="213"/>
      <c r="IA5" s="213"/>
      <c r="IB5" s="213"/>
      <c r="IC5" s="213"/>
      <c r="ID5" s="213"/>
      <c r="IE5" s="213"/>
      <c r="IF5" s="213"/>
      <c r="IG5" s="213"/>
      <c r="IH5" s="213"/>
      <c r="II5" s="213"/>
      <c r="IJ5" s="213"/>
      <c r="IK5" s="213"/>
      <c r="IL5" s="213"/>
      <c r="IM5" s="213"/>
      <c r="IN5" s="213"/>
      <c r="IO5" s="213"/>
      <c r="IP5" s="213"/>
      <c r="IQ5" s="213"/>
      <c r="IR5" s="213"/>
      <c r="IS5" s="213"/>
      <c r="IT5" s="213"/>
      <c r="IU5" s="213"/>
      <c r="IV5" s="213"/>
    </row>
    <row r="6" spans="1:256" s="211" customFormat="1" ht="15" customHeight="1">
      <c r="B6" s="231"/>
      <c r="C6" s="264"/>
      <c r="D6" s="292"/>
      <c r="E6" s="292"/>
      <c r="F6" s="336"/>
      <c r="G6" s="335"/>
      <c r="O6" s="475"/>
      <c r="P6" s="480">
        <v>2021</v>
      </c>
      <c r="Q6" s="480">
        <v>6</v>
      </c>
      <c r="R6" s="480">
        <v>6</v>
      </c>
      <c r="S6" s="480">
        <v>6</v>
      </c>
      <c r="T6" s="488">
        <v>5</v>
      </c>
      <c r="U6" s="480">
        <v>5</v>
      </c>
      <c r="V6" s="480">
        <v>5</v>
      </c>
      <c r="W6" s="491">
        <v>5</v>
      </c>
      <c r="X6" s="480">
        <v>5</v>
      </c>
    </row>
    <row r="7" spans="1:256" ht="15" customHeight="1">
      <c r="A7" s="213"/>
      <c r="B7" s="232" t="s">
        <v>33</v>
      </c>
      <c r="C7" s="265">
        <v>430000</v>
      </c>
      <c r="D7" s="293"/>
      <c r="E7" s="292"/>
      <c r="F7" s="336"/>
      <c r="G7" s="213"/>
      <c r="H7" s="213"/>
      <c r="I7" s="213"/>
      <c r="J7" s="213"/>
      <c r="K7" s="213"/>
      <c r="O7" s="476"/>
      <c r="P7" s="481">
        <v>2020</v>
      </c>
      <c r="Q7" s="477">
        <v>5</v>
      </c>
      <c r="R7" s="477">
        <v>5</v>
      </c>
      <c r="S7" s="477">
        <v>5</v>
      </c>
      <c r="T7" s="481">
        <v>4</v>
      </c>
      <c r="U7" s="481">
        <v>4</v>
      </c>
      <c r="V7" s="481">
        <v>4</v>
      </c>
      <c r="W7" s="492">
        <v>4</v>
      </c>
      <c r="X7" s="481">
        <v>4</v>
      </c>
      <c r="BM7" s="213"/>
    </row>
    <row r="8" spans="1:256" ht="21.75" customHeight="1">
      <c r="A8" s="213"/>
      <c r="B8" s="213"/>
      <c r="C8" s="213"/>
      <c r="D8" s="213"/>
      <c r="E8" s="213"/>
      <c r="F8" s="213"/>
      <c r="G8" s="213"/>
      <c r="H8" s="213"/>
      <c r="I8" s="213"/>
      <c r="J8" s="213"/>
      <c r="K8" s="213"/>
      <c r="O8" s="476"/>
      <c r="P8" s="210">
        <v>2019</v>
      </c>
      <c r="Q8" s="481">
        <v>4</v>
      </c>
      <c r="R8" s="481">
        <v>4</v>
      </c>
      <c r="S8" s="481">
        <v>4</v>
      </c>
      <c r="T8" s="210">
        <v>3</v>
      </c>
      <c r="U8" s="210">
        <v>3</v>
      </c>
      <c r="V8" s="210">
        <v>3</v>
      </c>
      <c r="W8" s="492">
        <v>3</v>
      </c>
      <c r="X8" s="210">
        <v>3</v>
      </c>
      <c r="BM8" s="213"/>
    </row>
    <row r="9" spans="1:256" ht="21.75" customHeight="1">
      <c r="A9" s="214" t="s">
        <v>35</v>
      </c>
      <c r="B9" s="233"/>
      <c r="C9" s="213"/>
      <c r="D9" s="213"/>
      <c r="E9" s="213"/>
      <c r="G9" s="357" t="s">
        <v>6</v>
      </c>
      <c r="H9" s="408" t="s">
        <v>9</v>
      </c>
      <c r="I9" s="408" t="s">
        <v>12</v>
      </c>
      <c r="J9" s="408" t="s">
        <v>11</v>
      </c>
      <c r="K9" s="437" t="s">
        <v>8</v>
      </c>
      <c r="O9" s="476"/>
      <c r="P9" s="210">
        <v>2018</v>
      </c>
      <c r="Q9" s="210">
        <v>3</v>
      </c>
      <c r="R9" s="210">
        <v>3</v>
      </c>
      <c r="S9" s="210">
        <v>3</v>
      </c>
      <c r="T9" s="210">
        <v>2</v>
      </c>
      <c r="U9" s="210">
        <v>2</v>
      </c>
      <c r="V9" s="210">
        <v>2</v>
      </c>
      <c r="W9" s="492">
        <v>2</v>
      </c>
      <c r="X9" s="210">
        <v>2</v>
      </c>
      <c r="BM9" s="213"/>
    </row>
    <row r="10" spans="1:256" ht="22.5" customHeight="1">
      <c r="A10" s="215"/>
      <c r="B10" s="234"/>
      <c r="C10" s="234"/>
      <c r="D10" s="234"/>
      <c r="E10" s="213"/>
      <c r="F10" s="306" t="s">
        <v>0</v>
      </c>
      <c r="G10" s="358" t="str">
        <f>IF(試算シート!F59="","",試算シート!F59)</f>
        <v/>
      </c>
      <c r="H10" s="409">
        <f>試算シート!F60</f>
        <v>0</v>
      </c>
      <c r="I10" s="409">
        <f>試算シート!F61</f>
        <v>0</v>
      </c>
      <c r="J10" s="409">
        <f>試算シート!F62</f>
        <v>0</v>
      </c>
      <c r="K10" s="438">
        <f>試算シート!F63</f>
        <v>0</v>
      </c>
      <c r="O10" s="476"/>
      <c r="P10" s="210">
        <v>2017</v>
      </c>
      <c r="Q10" s="210">
        <v>2</v>
      </c>
      <c r="R10" s="210">
        <v>2</v>
      </c>
      <c r="S10" s="210">
        <v>2</v>
      </c>
      <c r="T10" s="210">
        <v>1</v>
      </c>
      <c r="U10" s="210">
        <v>1</v>
      </c>
      <c r="V10" s="210">
        <v>1</v>
      </c>
      <c r="W10" s="492">
        <v>1</v>
      </c>
      <c r="X10" s="210">
        <v>1</v>
      </c>
      <c r="BM10" s="213"/>
    </row>
    <row r="11" spans="1:256" ht="21.75" customHeight="1">
      <c r="A11" s="213"/>
      <c r="B11" s="234"/>
      <c r="C11" s="234"/>
      <c r="D11" s="234"/>
      <c r="E11" s="213"/>
      <c r="F11" s="306" t="s">
        <v>38</v>
      </c>
      <c r="G11" s="359">
        <f>IF(G10="",0,1)</f>
        <v>0</v>
      </c>
      <c r="H11" s="410">
        <f>IF(LEN(試算シート!F60)&gt;0,1,0)</f>
        <v>0</v>
      </c>
      <c r="I11" s="410">
        <f>IF(LEN(試算シート!F61)&gt;0,1,0)</f>
        <v>0</v>
      </c>
      <c r="J11" s="410">
        <f>IF(LEN(試算シート!F62)&gt;0,1,0)</f>
        <v>0</v>
      </c>
      <c r="K11" s="439">
        <f>IF(LEN(試算シート!F63)&gt;0,1,0)</f>
        <v>0</v>
      </c>
      <c r="O11" s="476"/>
      <c r="P11" s="210">
        <v>2016</v>
      </c>
      <c r="Q11" s="210">
        <v>1</v>
      </c>
      <c r="R11" s="210">
        <v>1</v>
      </c>
      <c r="S11" s="210">
        <v>1</v>
      </c>
      <c r="T11" s="486" t="s">
        <v>135</v>
      </c>
      <c r="U11" s="486" t="s">
        <v>136</v>
      </c>
      <c r="V11" s="486" t="s">
        <v>137</v>
      </c>
      <c r="W11" s="493" t="s">
        <v>94</v>
      </c>
      <c r="X11" s="486" t="s">
        <v>138</v>
      </c>
      <c r="BM11" s="213"/>
    </row>
    <row r="12" spans="1:256" ht="21.75" customHeight="1">
      <c r="A12" s="213"/>
      <c r="B12" s="213"/>
      <c r="C12" s="213"/>
      <c r="D12" s="213"/>
      <c r="E12" s="213"/>
      <c r="F12" s="306" t="s">
        <v>39</v>
      </c>
      <c r="G12" s="360">
        <f>IF(G11=0,0,IF(G10&lt;39,0,IF(G10&lt;65,1,0)))</f>
        <v>0</v>
      </c>
      <c r="H12" s="379">
        <f>IF(H11=0,0,IF(H10&lt;39,0,IF(H10&lt;65,1,0)))</f>
        <v>0</v>
      </c>
      <c r="I12" s="379">
        <f>IF(I11=0,0,IF(I10&lt;39,0,IF(I10&lt;65,1,0)))</f>
        <v>0</v>
      </c>
      <c r="J12" s="379">
        <f>IF(J11=0,0,IF(J10&lt;39,0,IF(J10&lt;65,1,0)))</f>
        <v>0</v>
      </c>
      <c r="K12" s="440">
        <f>IF(K11=0,0,IF(K10&lt;39,0,IF(K10&lt;65,1,0)))</f>
        <v>0</v>
      </c>
      <c r="O12" s="476"/>
      <c r="P12" s="210">
        <v>2015</v>
      </c>
      <c r="Q12" s="486" t="s">
        <v>135</v>
      </c>
      <c r="R12" s="486" t="s">
        <v>137</v>
      </c>
      <c r="S12" s="486" t="s">
        <v>94</v>
      </c>
      <c r="T12" s="486"/>
      <c r="U12" s="486"/>
      <c r="V12" s="486"/>
      <c r="W12" s="486"/>
      <c r="BM12" s="213"/>
    </row>
    <row r="13" spans="1:256" ht="21.75" customHeight="1">
      <c r="A13" s="213"/>
      <c r="B13" s="213"/>
      <c r="C13" s="213"/>
      <c r="D13" s="213"/>
      <c r="E13" s="213"/>
      <c r="F13" s="306" t="s">
        <v>40</v>
      </c>
      <c r="G13" s="361">
        <f>IF(OR(G$41&gt;0,G$64&gt;0),1,0)</f>
        <v>0</v>
      </c>
      <c r="H13" s="411">
        <f>H$11*IF(OR(H$41&gt;0,H$64&gt;0),1,0)</f>
        <v>0</v>
      </c>
      <c r="I13" s="411">
        <f>I$11*IF(OR(I$41&gt;0,I$64&gt;0),1,0)</f>
        <v>0</v>
      </c>
      <c r="J13" s="411">
        <f>J$11*IF(OR(J$41&gt;0,J$64&gt;0),1,0)</f>
        <v>0</v>
      </c>
      <c r="K13" s="441">
        <f>K$11*IF(OR(K$41&gt;0,K$64&gt;0),1,0)</f>
        <v>0</v>
      </c>
      <c r="O13" s="476"/>
      <c r="P13" s="482"/>
      <c r="Q13" s="482"/>
      <c r="R13" s="482"/>
      <c r="S13" s="482"/>
      <c r="T13" s="482"/>
      <c r="U13" s="482"/>
      <c r="V13" s="482"/>
      <c r="W13" s="482"/>
      <c r="X13" s="482"/>
      <c r="BM13" s="213"/>
    </row>
    <row r="14" spans="1:256" ht="21.75" customHeight="1">
      <c r="A14" s="213"/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BM14" s="213"/>
    </row>
    <row r="15" spans="1:256" ht="22.5" customHeight="1">
      <c r="A15" s="216" t="s">
        <v>42</v>
      </c>
      <c r="B15" s="216"/>
      <c r="C15" s="213"/>
      <c r="D15" s="213"/>
      <c r="E15" s="213"/>
      <c r="F15" s="213"/>
      <c r="G15" s="357" t="s">
        <v>6</v>
      </c>
      <c r="H15" s="408" t="s">
        <v>9</v>
      </c>
      <c r="I15" s="408" t="s">
        <v>12</v>
      </c>
      <c r="J15" s="408" t="s">
        <v>11</v>
      </c>
      <c r="K15" s="437" t="s">
        <v>8</v>
      </c>
      <c r="BM15" s="213"/>
    </row>
    <row r="16" spans="1:256" ht="22.5" customHeight="1">
      <c r="A16" s="217"/>
      <c r="B16" s="215"/>
      <c r="C16" s="213"/>
      <c r="D16" s="213"/>
      <c r="E16" s="213"/>
      <c r="F16" s="337" t="s">
        <v>41</v>
      </c>
      <c r="G16" s="362">
        <f>試算シート!K59</f>
        <v>0</v>
      </c>
      <c r="H16" s="412">
        <f>試算シート!K60</f>
        <v>0</v>
      </c>
      <c r="I16" s="412">
        <f>試算シート!K61</f>
        <v>0</v>
      </c>
      <c r="J16" s="412">
        <f>試算シート!K62</f>
        <v>0</v>
      </c>
      <c r="K16" s="442">
        <f>試算シート!K63</f>
        <v>0</v>
      </c>
      <c r="BM16" s="213"/>
    </row>
    <row r="17" spans="1:65" ht="22.5" customHeight="1">
      <c r="A17" s="217"/>
      <c r="B17" s="215"/>
      <c r="C17" s="213"/>
      <c r="D17" s="213"/>
      <c r="E17" s="213"/>
      <c r="F17" s="337" t="s">
        <v>45</v>
      </c>
      <c r="G17" s="363">
        <f>IF(試算シート!AA59="〇",1,0)</f>
        <v>0</v>
      </c>
      <c r="H17" s="413">
        <f>IF(試算シート!AA60="〇",1,0)</f>
        <v>0</v>
      </c>
      <c r="I17" s="413">
        <f>IF(試算シート!AA61="〇",1,0)</f>
        <v>0</v>
      </c>
      <c r="J17" s="413">
        <f>IF(試算シート!AA62="〇",1,0)</f>
        <v>0</v>
      </c>
      <c r="K17" s="443">
        <f>IF(試算シート!AA62="〇",1,0)</f>
        <v>0</v>
      </c>
      <c r="BM17" s="213"/>
    </row>
    <row r="18" spans="1:65" ht="13.75">
      <c r="A18" s="213"/>
      <c r="B18" s="235" t="s">
        <v>47</v>
      </c>
      <c r="C18" s="266" t="s">
        <v>49</v>
      </c>
      <c r="D18" s="294" t="s">
        <v>51</v>
      </c>
      <c r="E18" s="294"/>
      <c r="F18" s="294"/>
      <c r="G18" s="364" t="s">
        <v>16</v>
      </c>
      <c r="H18" s="364"/>
      <c r="I18" s="364"/>
      <c r="J18" s="364"/>
      <c r="K18" s="364"/>
      <c r="BM18" s="213"/>
    </row>
    <row r="19" spans="1:65">
      <c r="A19" s="213"/>
      <c r="B19" s="236">
        <v>1</v>
      </c>
      <c r="C19" s="267">
        <v>550999</v>
      </c>
      <c r="D19" s="295">
        <v>0</v>
      </c>
      <c r="E19" s="295"/>
      <c r="F19" s="295"/>
      <c r="G19" s="365" t="str">
        <f>IF(AND(G$16&gt;=$B19,G$16&lt;=$C19),$D19,"-")</f>
        <v>-</v>
      </c>
      <c r="H19" s="365" t="str">
        <f>IF(AND(H$16&gt;=$B19,H$16&lt;=$C19),$D19,"-")</f>
        <v>-</v>
      </c>
      <c r="I19" s="365" t="str">
        <f>IF(AND(I$16&gt;=$B19,I$16&lt;=$C19),$D19,"-")</f>
        <v>-</v>
      </c>
      <c r="J19" s="365" t="str">
        <f>IF(AND(J$16&gt;=$B19,J$16&lt;=$C19),$D19,"-")</f>
        <v>-</v>
      </c>
      <c r="K19" s="444" t="str">
        <f>IF(AND(K$16&gt;=$B19,K$16&lt;=$C19),$D19,"-")</f>
        <v>-</v>
      </c>
      <c r="BM19" s="213"/>
    </row>
    <row r="20" spans="1:65">
      <c r="A20" s="213"/>
      <c r="B20" s="237">
        <v>551000</v>
      </c>
      <c r="C20" s="268">
        <v>1618999</v>
      </c>
      <c r="D20" s="296">
        <v>-550000</v>
      </c>
      <c r="E20" s="296"/>
      <c r="F20" s="296"/>
      <c r="G20" s="366" t="str">
        <f>IF(AND(G$16&gt;=$B20,G$16&lt;=$C20),G$16+$D20,"-")</f>
        <v>-</v>
      </c>
      <c r="H20" s="366" t="str">
        <f>IF(AND(H$16&gt;=$B20,H$16&lt;=$C20),H$16+$D20,"-")</f>
        <v>-</v>
      </c>
      <c r="I20" s="366" t="str">
        <f>IF(AND(I$16&gt;=$B20,I$16&lt;=$C20),I$16+$D20,"-")</f>
        <v>-</v>
      </c>
      <c r="J20" s="366" t="str">
        <f>IF(AND(J$16&gt;=$B20,J$16&lt;=$C20),J$16+$D20,"-")</f>
        <v>-</v>
      </c>
      <c r="K20" s="445" t="str">
        <f>IF(AND(K$16&gt;=$B20,K$16&lt;=$C20),K$16+$D20,"-")</f>
        <v>-</v>
      </c>
      <c r="BM20" s="213"/>
    </row>
    <row r="21" spans="1:65">
      <c r="A21" s="213"/>
      <c r="B21" s="238">
        <v>1619000</v>
      </c>
      <c r="C21" s="269">
        <v>1619999</v>
      </c>
      <c r="D21" s="297">
        <v>1069000</v>
      </c>
      <c r="E21" s="297"/>
      <c r="F21" s="297"/>
      <c r="G21" s="367" t="str">
        <f t="shared" ref="G21:K24" si="0">IF(AND(G$16&gt;=$B21,G$16&lt;=$C21),$D21,"-")</f>
        <v>-</v>
      </c>
      <c r="H21" s="367" t="str">
        <f t="shared" si="0"/>
        <v>-</v>
      </c>
      <c r="I21" s="367" t="str">
        <f t="shared" si="0"/>
        <v>-</v>
      </c>
      <c r="J21" s="367" t="str">
        <f t="shared" si="0"/>
        <v>-</v>
      </c>
      <c r="K21" s="446" t="str">
        <f t="shared" si="0"/>
        <v>-</v>
      </c>
      <c r="BM21" s="213"/>
    </row>
    <row r="22" spans="1:65">
      <c r="A22" s="213"/>
      <c r="B22" s="239">
        <v>1620000</v>
      </c>
      <c r="C22" s="270">
        <v>1621999</v>
      </c>
      <c r="D22" s="298">
        <v>1070000</v>
      </c>
      <c r="E22" s="298"/>
      <c r="F22" s="298"/>
      <c r="G22" s="368" t="str">
        <f t="shared" si="0"/>
        <v>-</v>
      </c>
      <c r="H22" s="368" t="str">
        <f t="shared" si="0"/>
        <v>-</v>
      </c>
      <c r="I22" s="368" t="str">
        <f t="shared" si="0"/>
        <v>-</v>
      </c>
      <c r="J22" s="368" t="str">
        <f t="shared" si="0"/>
        <v>-</v>
      </c>
      <c r="K22" s="447" t="str">
        <f t="shared" si="0"/>
        <v>-</v>
      </c>
      <c r="BM22" s="213"/>
    </row>
    <row r="23" spans="1:65">
      <c r="A23" s="213"/>
      <c r="B23" s="239">
        <v>1622000</v>
      </c>
      <c r="C23" s="270">
        <v>1623999</v>
      </c>
      <c r="D23" s="298">
        <v>1072000</v>
      </c>
      <c r="E23" s="298"/>
      <c r="F23" s="298"/>
      <c r="G23" s="368" t="str">
        <f t="shared" si="0"/>
        <v>-</v>
      </c>
      <c r="H23" s="368" t="str">
        <f t="shared" si="0"/>
        <v>-</v>
      </c>
      <c r="I23" s="368" t="str">
        <f t="shared" si="0"/>
        <v>-</v>
      </c>
      <c r="J23" s="368" t="str">
        <f t="shared" si="0"/>
        <v>-</v>
      </c>
      <c r="K23" s="447" t="str">
        <f t="shared" si="0"/>
        <v>-</v>
      </c>
      <c r="BM23" s="213"/>
    </row>
    <row r="24" spans="1:65">
      <c r="A24" s="213"/>
      <c r="B24" s="240">
        <v>1624000</v>
      </c>
      <c r="C24" s="271">
        <v>1627999</v>
      </c>
      <c r="D24" s="299">
        <v>1074000</v>
      </c>
      <c r="E24" s="299"/>
      <c r="F24" s="299"/>
      <c r="G24" s="369" t="str">
        <f t="shared" si="0"/>
        <v>-</v>
      </c>
      <c r="H24" s="369" t="str">
        <f t="shared" si="0"/>
        <v>-</v>
      </c>
      <c r="I24" s="369" t="str">
        <f t="shared" si="0"/>
        <v>-</v>
      </c>
      <c r="J24" s="369" t="str">
        <f t="shared" si="0"/>
        <v>-</v>
      </c>
      <c r="K24" s="448" t="str">
        <f t="shared" si="0"/>
        <v>-</v>
      </c>
      <c r="BM24" s="213"/>
    </row>
    <row r="25" spans="1:65">
      <c r="A25" s="213"/>
      <c r="B25" s="241">
        <v>1628000</v>
      </c>
      <c r="C25" s="272">
        <v>1799999</v>
      </c>
      <c r="D25" s="300">
        <v>4000</v>
      </c>
      <c r="E25" s="319">
        <v>0.60000000000000009</v>
      </c>
      <c r="F25" s="338">
        <v>100000</v>
      </c>
      <c r="G25" s="370" t="str">
        <f t="shared" ref="G25:K27" si="1">IF(AND(G$16&gt;=$B25,G$16&lt;=$C25),ROUNDDOWN(G$16/$D25,0)*$D25*$E25+$F25,"-")</f>
        <v>-</v>
      </c>
      <c r="H25" s="370" t="str">
        <f t="shared" si="1"/>
        <v>-</v>
      </c>
      <c r="I25" s="370" t="str">
        <f t="shared" si="1"/>
        <v>-</v>
      </c>
      <c r="J25" s="370" t="str">
        <f t="shared" si="1"/>
        <v>-</v>
      </c>
      <c r="K25" s="449" t="str">
        <f t="shared" si="1"/>
        <v>-</v>
      </c>
      <c r="BM25" s="213"/>
    </row>
    <row r="26" spans="1:65">
      <c r="A26" s="213"/>
      <c r="B26" s="239">
        <v>1800000</v>
      </c>
      <c r="C26" s="270">
        <v>3599999</v>
      </c>
      <c r="D26" s="301">
        <v>4000</v>
      </c>
      <c r="E26" s="320">
        <v>0.7</v>
      </c>
      <c r="F26" s="339">
        <v>-80000</v>
      </c>
      <c r="G26" s="371" t="str">
        <f t="shared" si="1"/>
        <v>-</v>
      </c>
      <c r="H26" s="371" t="str">
        <f t="shared" si="1"/>
        <v>-</v>
      </c>
      <c r="I26" s="371" t="str">
        <f t="shared" si="1"/>
        <v>-</v>
      </c>
      <c r="J26" s="371" t="str">
        <f t="shared" si="1"/>
        <v>-</v>
      </c>
      <c r="K26" s="450" t="str">
        <f t="shared" si="1"/>
        <v>-</v>
      </c>
      <c r="BM26" s="213"/>
    </row>
    <row r="27" spans="1:65">
      <c r="A27" s="213"/>
      <c r="B27" s="239">
        <v>3600000</v>
      </c>
      <c r="C27" s="270">
        <v>6599999</v>
      </c>
      <c r="D27" s="302">
        <v>4000</v>
      </c>
      <c r="E27" s="321">
        <v>0.8</v>
      </c>
      <c r="F27" s="340">
        <v>-440000</v>
      </c>
      <c r="G27" s="372" t="str">
        <f t="shared" si="1"/>
        <v>-</v>
      </c>
      <c r="H27" s="372" t="str">
        <f t="shared" si="1"/>
        <v>-</v>
      </c>
      <c r="I27" s="372" t="str">
        <f t="shared" si="1"/>
        <v>-</v>
      </c>
      <c r="J27" s="372" t="str">
        <f t="shared" si="1"/>
        <v>-</v>
      </c>
      <c r="K27" s="451" t="str">
        <f t="shared" si="1"/>
        <v>-</v>
      </c>
      <c r="BM27" s="213"/>
    </row>
    <row r="28" spans="1:65">
      <c r="A28" s="213"/>
      <c r="B28" s="242">
        <v>6600000</v>
      </c>
      <c r="C28" s="273">
        <v>8499999</v>
      </c>
      <c r="D28" s="303">
        <v>0.9</v>
      </c>
      <c r="E28" s="303"/>
      <c r="F28" s="341">
        <v>-1100000</v>
      </c>
      <c r="G28" s="373" t="str">
        <f>IF(AND(G$16&gt;=$B28,G$16&lt;=$C28),G$16*$D28+$F28,"-")</f>
        <v>-</v>
      </c>
      <c r="H28" s="373" t="str">
        <f>IF(AND(H$16&gt;=$B28,H$16&lt;=$C28),H$16*$D28+$F28,"-")</f>
        <v>-</v>
      </c>
      <c r="I28" s="373" t="str">
        <f>IF(AND(I$16&gt;=$B28,I$16&lt;=$C28),I$16*$D28+$F28,"-")</f>
        <v>-</v>
      </c>
      <c r="J28" s="373" t="str">
        <f>IF(AND(J$16&gt;=$B28,J$16&lt;=$C28),J$16*$D28+$F28,"-")</f>
        <v>-</v>
      </c>
      <c r="K28" s="452" t="str">
        <f>IF(AND(K$16&gt;=$B28,K$16&lt;=$C28),K$16*$D28+$F28,"-")</f>
        <v>-</v>
      </c>
      <c r="BM28" s="213"/>
    </row>
    <row r="29" spans="1:65">
      <c r="A29" s="213"/>
      <c r="B29" s="243">
        <v>8500000</v>
      </c>
      <c r="C29" s="274">
        <v>10000000</v>
      </c>
      <c r="D29" s="304">
        <v>-1950000</v>
      </c>
      <c r="E29" s="304"/>
      <c r="F29" s="342">
        <v>-0.1</v>
      </c>
      <c r="G29" s="374" t="str">
        <f>IF(AND(G$16&gt;=$B29,G$16&lt;=$C29),G$16+$D29+(G$17*(G$16-$B29)*$F29),"-")</f>
        <v>-</v>
      </c>
      <c r="H29" s="374" t="str">
        <f>IF(AND(H$16&gt;=$B29,H$16&lt;=$C29),H$16+$D29+(H$17*(H$16-$B29)*$F29),"-")</f>
        <v>-</v>
      </c>
      <c r="I29" s="374" t="str">
        <f>IF(AND(I$16&gt;=$B29,I$16&lt;=$C29),I$16+$D29+(I$17*(I$16-$B29)*$F29),"-")</f>
        <v>-</v>
      </c>
      <c r="J29" s="374" t="str">
        <f>IF(AND(J$16&gt;=$B29,J$16&lt;=$C29),J$16+$D29+(J$17*(J$16-$B29)*$F29),"-")</f>
        <v>-</v>
      </c>
      <c r="K29" s="453" t="str">
        <f>IF(AND(K$16&gt;=$B29,K$16&lt;=$C29),K$16+$D29+(K$17*(K$16-$B29)*$F29),"-")</f>
        <v>-</v>
      </c>
      <c r="BM29" s="213"/>
    </row>
    <row r="30" spans="1:65" ht="13.75">
      <c r="A30" s="213"/>
      <c r="B30" s="244">
        <v>10000001</v>
      </c>
      <c r="C30" s="275"/>
      <c r="D30" s="305">
        <v>-1950000</v>
      </c>
      <c r="E30" s="305"/>
      <c r="F30" s="305">
        <v>-150000</v>
      </c>
      <c r="G30" s="375" t="str">
        <f>IF(G$16&gt;=$B30,G$16+$D30+G$17*$F30,"-")</f>
        <v>-</v>
      </c>
      <c r="H30" s="375" t="str">
        <f>IF(H$16&gt;=$B30,H$16+$D30+H$17*$F30,"-")</f>
        <v>-</v>
      </c>
      <c r="I30" s="375" t="str">
        <f>IF(I$16&gt;=$B30,I$16+$D30+I$17*$F30,"-")</f>
        <v>-</v>
      </c>
      <c r="J30" s="375" t="str">
        <f>IF(J$16&gt;=$B30,J$16+$D30+J$17*$F30,"-")</f>
        <v>-</v>
      </c>
      <c r="K30" s="454" t="str">
        <f>IF(K$16&gt;=$B30,K$16+$D30+K$17*$F30,"-")</f>
        <v>-</v>
      </c>
      <c r="BM30" s="213"/>
    </row>
    <row r="31" spans="1:65" ht="22.5" customHeight="1">
      <c r="A31" s="213"/>
      <c r="B31" s="213"/>
      <c r="C31" s="213"/>
      <c r="D31" s="213"/>
      <c r="E31" s="213"/>
      <c r="F31" s="337" t="s">
        <v>5</v>
      </c>
      <c r="G31" s="376">
        <f>SUM(G19:G30)</f>
        <v>0</v>
      </c>
      <c r="H31" s="414">
        <f>SUM(H19:H30)</f>
        <v>0</v>
      </c>
      <c r="I31" s="414">
        <f>SUM(I19:I30)</f>
        <v>0</v>
      </c>
      <c r="J31" s="414">
        <f>SUM(J19:J30)</f>
        <v>0</v>
      </c>
      <c r="K31" s="455">
        <f>SUM(K19:K30)</f>
        <v>0</v>
      </c>
      <c r="BM31" s="213"/>
    </row>
    <row r="32" spans="1:65" ht="22.5" customHeight="1">
      <c r="A32" s="213"/>
      <c r="B32" s="213"/>
      <c r="C32" s="213"/>
      <c r="D32" s="213"/>
      <c r="E32" s="213"/>
      <c r="F32" s="213"/>
      <c r="G32" s="213"/>
      <c r="H32" s="213"/>
      <c r="I32" s="213"/>
      <c r="J32" s="213"/>
      <c r="K32" s="213"/>
      <c r="BM32" s="213"/>
    </row>
    <row r="33" spans="1:65" ht="22.5" customHeight="1">
      <c r="A33" s="216" t="s">
        <v>13</v>
      </c>
      <c r="B33" s="216"/>
      <c r="C33" s="213"/>
      <c r="D33" s="306" t="s">
        <v>43</v>
      </c>
      <c r="E33" s="322" t="s">
        <v>53</v>
      </c>
      <c r="F33" s="343" t="s">
        <v>48</v>
      </c>
      <c r="G33" s="377">
        <f>G31+G70</f>
        <v>0</v>
      </c>
      <c r="H33" s="377">
        <f>H31+H70</f>
        <v>0</v>
      </c>
      <c r="I33" s="377">
        <f>I31+I70</f>
        <v>0</v>
      </c>
      <c r="J33" s="377">
        <f>J31+J70</f>
        <v>0</v>
      </c>
      <c r="K33" s="456">
        <f>K31+K70</f>
        <v>0</v>
      </c>
      <c r="BM33" s="213"/>
    </row>
    <row r="34" spans="1:65" ht="22.5" customHeight="1">
      <c r="A34" s="213"/>
      <c r="B34" s="213"/>
      <c r="C34" s="213" t="s">
        <v>71</v>
      </c>
      <c r="D34" s="213"/>
      <c r="E34" s="323"/>
      <c r="F34" s="344">
        <v>10000000</v>
      </c>
      <c r="G34" s="378">
        <f>IF(G$33&lt;=$F34,1,0)</f>
        <v>1</v>
      </c>
      <c r="H34" s="378">
        <f>IF(H$33&lt;=$F34,1,0)</f>
        <v>1</v>
      </c>
      <c r="I34" s="378">
        <f>IF(I$33&lt;=$F34,1,0)</f>
        <v>1</v>
      </c>
      <c r="J34" s="378">
        <f>IF(J$33&lt;=$F34,1,0)</f>
        <v>1</v>
      </c>
      <c r="K34" s="403">
        <f>IF(K$33&lt;=$F34,1,0)</f>
        <v>1</v>
      </c>
      <c r="BM34" s="213"/>
    </row>
    <row r="35" spans="1:65" ht="22.5" customHeight="1">
      <c r="A35" s="213"/>
      <c r="B35" s="213"/>
      <c r="C35" s="213"/>
      <c r="D35" s="213"/>
      <c r="E35" s="323">
        <v>10000001</v>
      </c>
      <c r="F35" s="344">
        <v>20000000</v>
      </c>
      <c r="G35" s="378">
        <f>IF(AND(G$33&gt;=$E35,G$33&lt;=$F35),1,0)</f>
        <v>0</v>
      </c>
      <c r="H35" s="378">
        <f>IF(AND(H$33&gt;=$E35,H$33&lt;=$F35),1,0)</f>
        <v>0</v>
      </c>
      <c r="I35" s="378">
        <f>IF(AND(I$33&gt;=$E35,I$33&lt;=$F35),1,0)</f>
        <v>0</v>
      </c>
      <c r="J35" s="378">
        <f>IF(AND(J$33&gt;=$E35,J$33&lt;=$F35),1,0)</f>
        <v>0</v>
      </c>
      <c r="K35" s="403">
        <f>IF(AND(K$33&gt;=$E35,K$33&lt;=$F35),1,0)</f>
        <v>0</v>
      </c>
      <c r="BM35" s="213"/>
    </row>
    <row r="36" spans="1:65" ht="22.5" customHeight="1">
      <c r="A36" s="213"/>
      <c r="B36" s="213"/>
      <c r="C36" s="213"/>
      <c r="D36" s="213"/>
      <c r="E36" s="324">
        <v>20000001</v>
      </c>
      <c r="F36" s="345"/>
      <c r="G36" s="379">
        <f>IF(G$33&gt;=$E36,1,0)</f>
        <v>0</v>
      </c>
      <c r="H36" s="379">
        <f>IF(H$33&gt;=$E36,1,0)</f>
        <v>0</v>
      </c>
      <c r="I36" s="379">
        <f>IF(I$33&gt;=$E36,1,0)</f>
        <v>0</v>
      </c>
      <c r="J36" s="379">
        <f>IF(J$33&gt;=$E36,1,0)</f>
        <v>0</v>
      </c>
      <c r="K36" s="440">
        <f>IF(K$33&gt;=$E36,1,0)</f>
        <v>0</v>
      </c>
      <c r="BM36" s="213"/>
    </row>
    <row r="37" spans="1:65" ht="22.5" customHeight="1">
      <c r="A37" s="213"/>
      <c r="B37" s="213"/>
      <c r="C37" s="213"/>
      <c r="D37" s="213"/>
      <c r="E37" s="213"/>
      <c r="F37" s="213"/>
      <c r="G37" s="213"/>
      <c r="H37" s="213"/>
      <c r="I37" s="213"/>
      <c r="J37" s="213"/>
      <c r="K37" s="213"/>
      <c r="BM37" s="213"/>
    </row>
    <row r="38" spans="1:65" ht="22.5" customHeight="1">
      <c r="A38" s="216" t="s">
        <v>3</v>
      </c>
      <c r="B38" s="216"/>
      <c r="C38" s="213"/>
      <c r="D38" s="213"/>
      <c r="E38" s="213"/>
      <c r="F38" s="213"/>
      <c r="G38" s="213"/>
      <c r="H38" s="213"/>
      <c r="I38" s="213"/>
      <c r="J38" s="213"/>
      <c r="K38" s="213"/>
      <c r="BM38" s="213"/>
    </row>
    <row r="39" spans="1:65" ht="22.5" customHeight="1">
      <c r="A39" s="213"/>
      <c r="B39" s="213"/>
      <c r="C39" s="232" t="s">
        <v>50</v>
      </c>
      <c r="D39" s="232"/>
      <c r="E39" s="232"/>
      <c r="F39" s="346">
        <v>100000</v>
      </c>
      <c r="G39" s="380">
        <f>IF(G$31&gt;0,1,0)*IF(G$64&gt;0,1,0)*IF(G$31+G$64&gt;$F39,1,0)</f>
        <v>0</v>
      </c>
      <c r="H39" s="415">
        <f>IF(H$31&gt;0,1,0)*IF(H$64&gt;0,1,0)*IF(H$31+H$64&gt;$F39,1,0)</f>
        <v>0</v>
      </c>
      <c r="I39" s="415">
        <f>IF(I$31&gt;0,1,0)*IF(I$64&gt;0,1,0)*IF(I$31+I$64&gt;$F39,1,0)</f>
        <v>0</v>
      </c>
      <c r="J39" s="415">
        <f>IF(J$31&gt;0,1,0)*IF(J$64&gt;0,1,0)*IF(J$31+J$64&gt;$F39,1,0)</f>
        <v>0</v>
      </c>
      <c r="K39" s="457">
        <f>IF(K$31&gt;0,1,0)*IF(K$64&gt;0,1,0)*IF(K$31+K$64&gt;$F39,1,0)</f>
        <v>0</v>
      </c>
      <c r="BM39" s="213"/>
    </row>
    <row r="40" spans="1:65" ht="22.5" customHeight="1">
      <c r="A40" s="213"/>
      <c r="B40" s="213"/>
      <c r="C40" s="232" t="s">
        <v>54</v>
      </c>
      <c r="D40" s="232"/>
      <c r="E40" s="232"/>
      <c r="F40" s="346">
        <v>100000</v>
      </c>
      <c r="G40" s="381">
        <f>G$39*(MIN(G$31,$F40)+MIN(G$64,$F40)-$F40)</f>
        <v>0</v>
      </c>
      <c r="H40" s="416">
        <f>H$39*(MIN(H$31,$F40)+MIN(H$64,$F40)-$F40)</f>
        <v>0</v>
      </c>
      <c r="I40" s="416">
        <f>I$39*(MIN(I$31,$F40)+MIN(I$64,$F40)-$F40)</f>
        <v>0</v>
      </c>
      <c r="J40" s="416">
        <f>J$39*(MIN(J$31,$F40)+MIN(J$64,$F40)-$F40)</f>
        <v>0</v>
      </c>
      <c r="K40" s="458">
        <f>K$39*(MIN(K$31,$F40)+MIN(K$64,$F40)-$F40)</f>
        <v>0</v>
      </c>
      <c r="BM40" s="213"/>
    </row>
    <row r="41" spans="1:65" ht="22.5" customHeight="1">
      <c r="A41" s="213"/>
      <c r="B41" s="213"/>
      <c r="C41" s="213"/>
      <c r="D41" s="213"/>
      <c r="E41" s="213"/>
      <c r="F41" s="337" t="s">
        <v>55</v>
      </c>
      <c r="G41" s="376">
        <f>G$31-G$40</f>
        <v>0</v>
      </c>
      <c r="H41" s="414">
        <f>H$31-H$40</f>
        <v>0</v>
      </c>
      <c r="I41" s="414">
        <f>I$31-I$40</f>
        <v>0</v>
      </c>
      <c r="J41" s="414">
        <f>J$31-J$40</f>
        <v>0</v>
      </c>
      <c r="K41" s="455">
        <f>K$31-K$40</f>
        <v>0</v>
      </c>
      <c r="BM41" s="213"/>
    </row>
    <row r="42" spans="1:65" ht="22.5" customHeight="1">
      <c r="A42" s="213"/>
      <c r="B42" s="213"/>
      <c r="C42" s="213"/>
      <c r="D42" s="213"/>
      <c r="E42" s="213"/>
      <c r="F42" s="213"/>
      <c r="G42" s="213"/>
      <c r="H42" s="213"/>
      <c r="I42" s="213"/>
      <c r="J42" s="213"/>
      <c r="K42" s="213"/>
      <c r="BM42" s="213"/>
    </row>
    <row r="43" spans="1:65" ht="22.5" customHeight="1">
      <c r="A43" s="218" t="s">
        <v>58</v>
      </c>
      <c r="B43" s="213"/>
      <c r="C43" s="213"/>
      <c r="D43" s="213"/>
      <c r="E43" s="213"/>
      <c r="F43" s="213"/>
      <c r="G43" s="357" t="s">
        <v>6</v>
      </c>
      <c r="H43" s="408" t="s">
        <v>9</v>
      </c>
      <c r="I43" s="408" t="s">
        <v>12</v>
      </c>
      <c r="J43" s="408" t="s">
        <v>11</v>
      </c>
      <c r="K43" s="437" t="s">
        <v>8</v>
      </c>
      <c r="BM43" s="213"/>
    </row>
    <row r="44" spans="1:65" ht="22.5" customHeight="1">
      <c r="A44" s="215"/>
      <c r="B44" s="213"/>
      <c r="C44" s="213"/>
      <c r="D44" s="213"/>
      <c r="E44" s="213"/>
      <c r="F44" s="306" t="s">
        <v>0</v>
      </c>
      <c r="G44" s="382" t="str">
        <f>G10</f>
        <v/>
      </c>
      <c r="H44" s="417">
        <f>H10</f>
        <v>0</v>
      </c>
      <c r="I44" s="417">
        <f>I10</f>
        <v>0</v>
      </c>
      <c r="J44" s="417">
        <f>J10</f>
        <v>0</v>
      </c>
      <c r="K44" s="459">
        <f>K10</f>
        <v>0</v>
      </c>
      <c r="BM44" s="213"/>
    </row>
    <row r="45" spans="1:65" ht="22.5" customHeight="1">
      <c r="A45" s="213"/>
      <c r="B45" s="213"/>
      <c r="C45" s="213"/>
      <c r="D45" s="213"/>
      <c r="E45" s="213"/>
      <c r="F45" s="337" t="s">
        <v>59</v>
      </c>
      <c r="G45" s="362">
        <f>試算シート!P59</f>
        <v>0</v>
      </c>
      <c r="H45" s="412">
        <f>試算シート!P60</f>
        <v>0</v>
      </c>
      <c r="I45" s="412">
        <f>試算シート!P61</f>
        <v>0</v>
      </c>
      <c r="J45" s="412">
        <f>試算シート!P62</f>
        <v>0</v>
      </c>
      <c r="K45" s="442">
        <f>試算シート!P63</f>
        <v>0</v>
      </c>
      <c r="BM45" s="213"/>
    </row>
    <row r="46" spans="1:65" ht="22.5" customHeight="1">
      <c r="A46" s="217"/>
      <c r="B46" s="245" t="s">
        <v>60</v>
      </c>
      <c r="C46" s="245"/>
      <c r="D46" s="213"/>
      <c r="E46" s="325" t="s">
        <v>62</v>
      </c>
      <c r="F46" s="347">
        <v>0</v>
      </c>
      <c r="G46" s="213"/>
      <c r="H46" s="213"/>
      <c r="I46" s="213"/>
      <c r="J46" s="213"/>
      <c r="K46" s="213"/>
      <c r="BM46" s="213"/>
    </row>
    <row r="47" spans="1:65" ht="13.75">
      <c r="A47" s="213"/>
      <c r="B47" s="246" t="s">
        <v>23</v>
      </c>
      <c r="C47" s="276" t="s">
        <v>36</v>
      </c>
      <c r="D47" s="294" t="s">
        <v>51</v>
      </c>
      <c r="E47" s="294"/>
      <c r="F47" s="294"/>
      <c r="G47" s="383" t="s">
        <v>63</v>
      </c>
      <c r="H47" s="383"/>
      <c r="I47" s="383"/>
      <c r="J47" s="383"/>
      <c r="K47" s="383"/>
      <c r="BM47" s="213"/>
    </row>
    <row r="48" spans="1:65" ht="13.5" customHeight="1">
      <c r="A48" s="219" t="s">
        <v>142</v>
      </c>
      <c r="B48" s="236">
        <v>0</v>
      </c>
      <c r="C48" s="277">
        <v>400000</v>
      </c>
      <c r="D48" s="307">
        <v>0</v>
      </c>
      <c r="E48" s="326">
        <v>0</v>
      </c>
      <c r="F48" s="348">
        <v>0</v>
      </c>
      <c r="G48" s="384" t="str">
        <f>IF(G$10&gt;=65,"-",IF(AND(G$45&gt;=$B48,G$45&lt;=$C48),G$34*$D48+G$35*$E48+G$36*$F48,"-"))</f>
        <v>-</v>
      </c>
      <c r="H48" s="365">
        <f>IF(H$10&gt;=65,"-",IF(AND(H$45&gt;=$B48,H$45&lt;=$C48),H$34*$D48+H$35*$E48+H$36*$F48,"-"))</f>
        <v>0</v>
      </c>
      <c r="I48" s="365">
        <f>IF(I$10&gt;=65,"-",IF(AND(I$45&gt;=$B48,I$45&lt;=$C48),I$34*$D48+I$35*$E48+I$36*$F48,"-"))</f>
        <v>0</v>
      </c>
      <c r="J48" s="365">
        <f>IF(J$10&gt;=65,"-",IF(AND(J$45&gt;=$B48,J$45&lt;=$C48),J$34*$D48+J$35*$E48+J$36*$F48,"-"))</f>
        <v>0</v>
      </c>
      <c r="K48" s="444">
        <f>IF(K$10&gt;=65,"-",IF(AND(K$45&gt;=$B48,K$45&lt;=$C48),K$34*$D48+K$35*$E48+K$36*$F48,"-"))</f>
        <v>0</v>
      </c>
      <c r="BM48" s="213"/>
    </row>
    <row r="49" spans="1:65">
      <c r="A49" s="220"/>
      <c r="B49" s="243">
        <v>400001</v>
      </c>
      <c r="C49" s="278">
        <v>500000</v>
      </c>
      <c r="D49" s="308">
        <v>0</v>
      </c>
      <c r="E49" s="327">
        <v>0</v>
      </c>
      <c r="F49" s="349">
        <v>-400000</v>
      </c>
      <c r="G49" s="385" t="str">
        <f>IF(G$10&gt;=65,"-",IF(AND(G$45&gt;=$B49,G$45&lt;=$C49),G$34*$D49+G$35*$E49+G$36*(G$45+$F49),"-"))</f>
        <v>-</v>
      </c>
      <c r="H49" s="378" t="str">
        <f>IF(H$10&gt;=65,"-",IF(AND(H$45&gt;=$B49,H$45&lt;=$C49),H$34*$D49+H$35*$E49+H$36*(H$45+$F49),"-"))</f>
        <v>-</v>
      </c>
      <c r="I49" s="378" t="str">
        <f>IF(I$10&gt;=65,"-",IF(AND(I$45&gt;=$B49,I$45&lt;=$C49),I$34*$D49+I$35*$E49+I$36*(I$45+$F49),"-"))</f>
        <v>-</v>
      </c>
      <c r="J49" s="378" t="str">
        <f>IF(J$10&gt;=65,"-",IF(AND(J$45&gt;=$B49,J$45&lt;=$C49),J$34*$D49+J$35*$E49+J$36*(J$45+$F49),"-"))</f>
        <v>-</v>
      </c>
      <c r="K49" s="403" t="str">
        <f>IF(K$10&gt;=65,"-",IF(AND(K$45&gt;=$B49,K$45&lt;=$C49),K$34*$D49+K$35*$E49+K$36*(K$45+$F49),"-"))</f>
        <v>-</v>
      </c>
      <c r="BM49" s="213"/>
    </row>
    <row r="50" spans="1:65">
      <c r="A50" s="220"/>
      <c r="B50" s="243">
        <v>500001</v>
      </c>
      <c r="C50" s="278">
        <v>600000</v>
      </c>
      <c r="D50" s="308">
        <v>0</v>
      </c>
      <c r="E50" s="327">
        <v>-500000</v>
      </c>
      <c r="F50" s="349">
        <v>-400000</v>
      </c>
      <c r="G50" s="385" t="str">
        <f>IF(G$10&gt;=65,"-",IF(AND(G$45&gt;=$B50,G$45&lt;=$C50),G$34*$D50+G$35*(G$45+$E50)+G$36*(G$45+$F50),"-"))</f>
        <v>-</v>
      </c>
      <c r="H50" s="378" t="str">
        <f>IF(H$10&gt;=65,"-",IF(AND(H$45&gt;=$B50,H$45&lt;=$C50),H$34*$D50+H$35*(H$45+$E50)+H$36*(H$45+$F50),"-"))</f>
        <v>-</v>
      </c>
      <c r="I50" s="378" t="str">
        <f>IF(I$10&gt;=65,"-",IF(AND(I$45&gt;=$B50,I$45&lt;=$C50),I$34*$D50+I$35*(I$45+$E50)+I$36*(I$45+$F50),"-"))</f>
        <v>-</v>
      </c>
      <c r="J50" s="378" t="str">
        <f>IF(J$10&gt;=65,"-",IF(AND(J$45&gt;=$B50,J$45&lt;=$C50),J$34*$D50+J$35*(J$45+$E50)+J$36*(J$45+$F50),"-"))</f>
        <v>-</v>
      </c>
      <c r="K50" s="403" t="str">
        <f>IF(K$10&gt;=65,"-",IF(AND(K$45&gt;=$B50,K$45&lt;=$C50),K$34*$D50+K$35*(K$45+$E50)+K$36*(K$45+$F50),"-"))</f>
        <v>-</v>
      </c>
      <c r="BM50" s="213"/>
    </row>
    <row r="51" spans="1:65">
      <c r="A51" s="220"/>
      <c r="B51" s="243">
        <v>600001</v>
      </c>
      <c r="C51" s="278">
        <v>1299999</v>
      </c>
      <c r="D51" s="308">
        <v>-600000</v>
      </c>
      <c r="E51" s="327">
        <v>-500000</v>
      </c>
      <c r="F51" s="349">
        <v>-400000</v>
      </c>
      <c r="G51" s="385" t="str">
        <f>IF(G$10&gt;=65,"-",IF(AND(G$45&gt;=$B51,G$45&lt;=$C51),G$34*(G$45+$D51)+G$35*(G$45+$E51)+G$36*(G$45+$F51),"-"))</f>
        <v>-</v>
      </c>
      <c r="H51" s="378" t="str">
        <f>IF(H$10&gt;=65,"-",IF(AND(H$45&gt;=$B51,H$45&lt;=$C51),H$34*(H$45+$D51)+H$35*(H$45+$E51)+H$36*(H$45+$F51),"-"))</f>
        <v>-</v>
      </c>
      <c r="I51" s="378" t="str">
        <f>IF(I$10&gt;=65,"-",IF(AND(I$45&gt;=$B51,I$45&lt;=$C51),I$34*(I$45+$D51)+I$35*(I$45+$E51)+I$36*(I$45+$F51),"-"))</f>
        <v>-</v>
      </c>
      <c r="J51" s="378" t="str">
        <f>IF(J$10&gt;=65,"-",IF(AND(J$45&gt;=$B51,J$45&lt;=$C51),J$34*(J$45+$D51)+J$35*(J$45+$E51)+J$36*(J$45+$F51),"-"))</f>
        <v>-</v>
      </c>
      <c r="K51" s="403" t="str">
        <f>IF(K$10&gt;=65,"-",IF(AND(K$45&gt;=$B51,K$45&lt;=$C51),K$34*(K$45+$D51)+K$35*(K$45+$E51)+K$36*(K$45+$F51),"-"))</f>
        <v>-</v>
      </c>
      <c r="BM51" s="213"/>
    </row>
    <row r="52" spans="1:65">
      <c r="A52" s="220"/>
      <c r="B52" s="247">
        <v>1300000</v>
      </c>
      <c r="C52" s="279">
        <v>4099999</v>
      </c>
      <c r="D52" s="309">
        <v>-275000</v>
      </c>
      <c r="E52" s="328">
        <v>-175000</v>
      </c>
      <c r="F52" s="350">
        <v>-75000</v>
      </c>
      <c r="G52" s="385" t="str">
        <f>IF(G$10&gt;=65,"-",IF(AND(G$45&gt;=$B52,G$45&lt;=$C52),G$34*(G$45*0.75+$D52)+G$35*(G$45*0.75+$E52)+G$36*(G$45*0.75+$F52),"-"))</f>
        <v>-</v>
      </c>
      <c r="H52" s="378" t="str">
        <f>IF(H$10&gt;=65,"-",IF(AND(H$45&gt;=$B52,H$45&lt;=$C52),H$34*(H$45*0.75+$D52)+H$35*(H$45*0.75+$E52)+H$36*(H$45*0.75+$F52),"-"))</f>
        <v>-</v>
      </c>
      <c r="I52" s="378" t="str">
        <f>IF(I$10&gt;=65,"-",IF(AND(I$45&gt;=$B52,I$45&lt;=$C52),I$34*(I$45*0.75+$D52)+I$35*(I$45*0.75+$E52)+I$36*(I$45*0.75+$F52),"-"))</f>
        <v>-</v>
      </c>
      <c r="J52" s="378" t="str">
        <f>IF(J$10&gt;=65,"-",IF(AND(J$45&gt;=$B52,J$45&lt;=$C52),J$34*(J$45*0.75+$D52)+J$35*(J$45*0.75+$E52)+J$36*(J$45*0.75+$F52),"-"))</f>
        <v>-</v>
      </c>
      <c r="K52" s="403" t="str">
        <f>IF(K$10&gt;=65,"-",IF(AND(K$45&gt;=$B52,K$45&lt;=$C52),K$34*(K$45*0.75+$D52)+K$35*(K$45*0.75+$E52)+K$36*(K$45*0.75+$F52),"-"))</f>
        <v>-</v>
      </c>
      <c r="BM52" s="213"/>
    </row>
    <row r="53" spans="1:65">
      <c r="A53" s="220"/>
      <c r="B53" s="247">
        <v>4100000</v>
      </c>
      <c r="C53" s="279">
        <v>7699999</v>
      </c>
      <c r="D53" s="309">
        <v>-685000</v>
      </c>
      <c r="E53" s="328">
        <v>-585000</v>
      </c>
      <c r="F53" s="350">
        <v>-485000</v>
      </c>
      <c r="G53" s="385" t="str">
        <f>IF(G$10&gt;=65,"-",IF(AND(G$45&gt;=$B53,G$45&lt;=$C53),G$34*(G$45*0.85+$D53)+G$35*(G$45*0.85+$E53)+G$36*(G$45*0.85+$F53),"-"))</f>
        <v>-</v>
      </c>
      <c r="H53" s="378" t="str">
        <f>IF(H$10&gt;=65,"-",IF(AND(H$45&gt;=$B53,H$45&lt;=$C53),H$34*(H$45*0.85+$D53)+H$35*(H$45*0.85+$E53)+H$36*(H$45*0.85+$F53),"-"))</f>
        <v>-</v>
      </c>
      <c r="I53" s="378" t="str">
        <f>IF(I$10&gt;=65,"-",IF(AND(I$45&gt;=$B53,I$45&lt;=$C53),I$34*(I$45*0.85+$D53)+I$35*(I$45*0.85+$E53)+I$36*(I$45*0.85+$F53),"-"))</f>
        <v>-</v>
      </c>
      <c r="J53" s="378" t="str">
        <f>IF(J$10&gt;=65,"-",IF(AND(J$45&gt;=$B53,J$45&lt;=$C53),J$34*(J$45*0.85+$D53)+J$35*(J$45*0.85+$E53)+J$36*(J$45*0.85+$F53),"-"))</f>
        <v>-</v>
      </c>
      <c r="K53" s="403" t="str">
        <f>IF(K$10&gt;=65,"-",IF(AND(K$45&gt;=$B53,K$45&lt;=$C53),K$34*(K$45*0.85+$D53)+K$35*(K$45*0.85+$E53)+K$36*(K$45*0.85+$F53),"-"))</f>
        <v>-</v>
      </c>
      <c r="BM53" s="213"/>
    </row>
    <row r="54" spans="1:65">
      <c r="A54" s="220"/>
      <c r="B54" s="247">
        <v>7700000</v>
      </c>
      <c r="C54" s="279">
        <v>9999999</v>
      </c>
      <c r="D54" s="309">
        <v>-1455000</v>
      </c>
      <c r="E54" s="328">
        <v>-1355000</v>
      </c>
      <c r="F54" s="350">
        <v>-1255000</v>
      </c>
      <c r="G54" s="385" t="str">
        <f>IF(G$10&gt;=65,"-",IF(AND(G$45&gt;=$B54,G$45&lt;=$C54),G$34*(G$45*0.95+$D54)+G$35*(G$45*0.95+$E54)+G$36*(G$45*0.95+$F54),"-"))</f>
        <v>-</v>
      </c>
      <c r="H54" s="378" t="str">
        <f>IF(H$10&gt;=65,"-",IF(AND(H$45&gt;=$B54,H$45&lt;=$C54),H$34*(H$45*0.95+$D54)+H$35*(H$45*0.95+$E54)+H$36*(H$45*0.95+$F54),"-"))</f>
        <v>-</v>
      </c>
      <c r="I54" s="378" t="str">
        <f>IF(I$10&gt;=65,"-",IF(AND(I$45&gt;=$B54,I$45&lt;=$C54),I$34*(I$45*0.95+$D54)+I$35*(I$45*0.95+$E54)+I$36*(I$45*0.95+$F54),"-"))</f>
        <v>-</v>
      </c>
      <c r="J54" s="378" t="str">
        <f>IF(J$10&gt;=65,"-",IF(AND(J$45&gt;=$B54,J$45&lt;=$C54),J$34*(J$45*0.95+$D54)+J$35*(J$45*0.95+$E54)+J$36*(J$45*0.95+$F54),"-"))</f>
        <v>-</v>
      </c>
      <c r="K54" s="403" t="str">
        <f>IF(K$10&gt;=65,"-",IF(AND(K$45&gt;=$B54,K$45&lt;=$C54),K$34*(K$45*0.95+$D54)+K$35*(K$45*0.95+$E54)+K$36*(K$45*0.95+$F54),"-"))</f>
        <v>-</v>
      </c>
      <c r="BM54" s="213"/>
    </row>
    <row r="55" spans="1:65" ht="13.75">
      <c r="A55" s="220"/>
      <c r="B55" s="248">
        <v>10000000</v>
      </c>
      <c r="C55" s="280"/>
      <c r="D55" s="244">
        <v>-1955000</v>
      </c>
      <c r="E55" s="329">
        <v>-1855000</v>
      </c>
      <c r="F55" s="351">
        <v>-1755000</v>
      </c>
      <c r="G55" s="360" t="str">
        <f>IF(G$10&gt;=65,"-",IF(G$45&gt;=$B55,G$34*(G$45+$D55)+G$35*(G$45+$E55)+G$36*(G$45+$F55),"-"))</f>
        <v>-</v>
      </c>
      <c r="H55" s="379" t="str">
        <f>IF(H$10&gt;=65,"-",IF(H$45&gt;=$B55,H$34*(H$45+$D55)+H$35*(H$45+$E55)+H$36*(H$45+$F55),"-"))</f>
        <v>-</v>
      </c>
      <c r="I55" s="379" t="str">
        <f>IF(I$10&gt;=65,"-",IF(I$45&gt;=$B55,I$34*(I$45+$D55)+I$35*(I$45+$E55)+I$36*(I$45+$F55),"-"))</f>
        <v>-</v>
      </c>
      <c r="J55" s="379" t="str">
        <f>IF(J$10&gt;=65,"-",IF(J$45&gt;=$B55,J$34*(J$45+$D55)+J$35*(J$45+$E55)+J$36*(J$45+$F55),"-"))</f>
        <v>-</v>
      </c>
      <c r="K55" s="440" t="str">
        <f>IF(K$10&gt;=65,"-",IF(K$45&gt;=$B55,K$34*(K$45+$D55)+K$35*(K$45+$E55)+K$36*(K$45+$F55),"-"))</f>
        <v>-</v>
      </c>
      <c r="BM55" s="213"/>
    </row>
    <row r="56" spans="1:65" ht="13.5" customHeight="1">
      <c r="A56" s="221" t="s">
        <v>130</v>
      </c>
      <c r="B56" s="236">
        <v>0</v>
      </c>
      <c r="C56" s="277">
        <v>900000</v>
      </c>
      <c r="D56" s="307">
        <v>0</v>
      </c>
      <c r="E56" s="326">
        <v>0</v>
      </c>
      <c r="F56" s="348">
        <v>0</v>
      </c>
      <c r="G56" s="386">
        <f>IF(G$10&lt;65,"-",IF(AND(G$45&gt;=$B56,G$45&lt;=$C56),G$34*$D56+G$35*$E56+G$36*$F56,"-"))</f>
        <v>0</v>
      </c>
      <c r="H56" s="418" t="str">
        <f>IF(H$10&lt;65,"-",IF(AND(H$45&gt;=$B56,H$45&lt;=$C56),H$34*$D56+H$35*$E56+H$36*$F56,"-"))</f>
        <v>-</v>
      </c>
      <c r="I56" s="418" t="str">
        <f>IF(I$10&lt;65,"-",IF(AND(I$45&gt;=$B56,I$45&lt;=$C56),I$34*$D56+I$35*$E56+I$36*$F56,"-"))</f>
        <v>-</v>
      </c>
      <c r="J56" s="418" t="str">
        <f>IF(J$10&lt;65,"-",IF(AND(J$45&gt;=$B56,J$45&lt;=$C56),J$34*$D56+J$35*$E56+J$36*$F56,"-"))</f>
        <v>-</v>
      </c>
      <c r="K56" s="460" t="str">
        <f>IF(K$10&lt;65,"-",IF(AND(K$45&gt;=$B56,K$45&lt;=$C56),K$34*$D56+K$35*$E56+K$36*$F56,"-"))</f>
        <v>-</v>
      </c>
      <c r="BM56" s="213"/>
    </row>
    <row r="57" spans="1:65">
      <c r="A57" s="222"/>
      <c r="B57" s="243">
        <v>900001</v>
      </c>
      <c r="C57" s="278">
        <v>1000000</v>
      </c>
      <c r="D57" s="308">
        <v>0</v>
      </c>
      <c r="E57" s="327">
        <v>0</v>
      </c>
      <c r="F57" s="349">
        <v>-900000</v>
      </c>
      <c r="G57" s="387" t="str">
        <f>IF(G$10&lt;65,"-",IF(AND(G$45&gt;=$B57,G$45&lt;=$C57),G$34*$D57+G$35*$E57+G$36*(G$45+$F57),"-"))</f>
        <v>-</v>
      </c>
      <c r="H57" s="419" t="str">
        <f>IF(H$10&lt;65,"-",IF(AND(H$45&gt;=$B57,H$45&lt;=$C57),H$34*$D57+H$35*$E57+H$36*(H$45+$F57),"-"))</f>
        <v>-</v>
      </c>
      <c r="I57" s="419" t="str">
        <f>IF(I$10&lt;65,"-",IF(AND(I$45&gt;=$B57,I$45&lt;=$C57),I$34*$D57+I$35*$E57+I$36*(I$45+$F57),"-"))</f>
        <v>-</v>
      </c>
      <c r="J57" s="419" t="str">
        <f>IF(J$10&lt;65,"-",IF(AND(J$45&gt;=$B57,J$45&lt;=$C57),J$34*$D57+J$35*$E57+J$36*(J$45+$F57),"-"))</f>
        <v>-</v>
      </c>
      <c r="K57" s="461" t="str">
        <f>IF(K$10&lt;65,"-",IF(AND(K$45&gt;=$B57,K$45&lt;=$C57),K$34*$D57+K$35*$E57+K$36*(K$45+$F57),"-"))</f>
        <v>-</v>
      </c>
      <c r="BM57" s="213"/>
    </row>
    <row r="58" spans="1:65">
      <c r="A58" s="222"/>
      <c r="B58" s="243">
        <v>1000001</v>
      </c>
      <c r="C58" s="278">
        <v>1100000</v>
      </c>
      <c r="D58" s="308">
        <v>0</v>
      </c>
      <c r="E58" s="327">
        <v>-1000000</v>
      </c>
      <c r="F58" s="349">
        <v>-900000</v>
      </c>
      <c r="G58" s="387" t="str">
        <f>IF(G$10&lt;65,"-",IF(AND(G$45&gt;=$B58,G$45&lt;=$C58),G$34*$D58+G$35*(G$45+$E58)+G$36*(G$45+$F58),"-"))</f>
        <v>-</v>
      </c>
      <c r="H58" s="419" t="str">
        <f>IF(H$10&lt;65,"-",IF(AND(H$45&gt;=$B58,H$45&lt;=$C58),H$34*$D58+H$35*(H$45+$E58)+H$36*(H$45+$F58),"-"))</f>
        <v>-</v>
      </c>
      <c r="I58" s="419" t="str">
        <f>IF(I$10&lt;65,"-",IF(AND(I$45&gt;=$B58,I$45&lt;=$C58),I$34*$D58+I$35*(I$45+$E58)+I$36*(I$45+$F58),"-"))</f>
        <v>-</v>
      </c>
      <c r="J58" s="419" t="str">
        <f>IF(J$10&lt;65,"-",IF(AND(J$45&gt;=$B58,J$45&lt;=$C58),J$34*$D58+J$35*(J$45+$E58)+J$36*(J$45+$F58),"-"))</f>
        <v>-</v>
      </c>
      <c r="K58" s="461" t="str">
        <f>IF(K$10&lt;65,"-",IF(AND(K$45&gt;=$B58,K$45&lt;=$C58),K$34*$D58+K$35*(K$45+$E58)+K$36*(K$45+$F58),"-"))</f>
        <v>-</v>
      </c>
      <c r="BM58" s="213"/>
    </row>
    <row r="59" spans="1:65">
      <c r="A59" s="222"/>
      <c r="B59" s="243">
        <v>1100001</v>
      </c>
      <c r="C59" s="278">
        <v>3299999</v>
      </c>
      <c r="D59" s="308">
        <v>-1100000</v>
      </c>
      <c r="E59" s="327">
        <v>-1000000</v>
      </c>
      <c r="F59" s="349">
        <v>-900000</v>
      </c>
      <c r="G59" s="387" t="str">
        <f>IF(G$10&lt;65,"-",IF(AND(G$45&gt;=$B59,G$45&lt;=$C59),G$34*(G$45+$D59)+G$35*(G$45+$E59)+G$36*(G$45+$F59),"-"))</f>
        <v>-</v>
      </c>
      <c r="H59" s="419" t="str">
        <f>IF(H$10&lt;65,"-",IF(AND(H$45&gt;=$B59,H$45&lt;=$C59),H$34*(H$45+$D59)+H$35*(H$45+$E59)+H$36*(H$45+$F59),"-"))</f>
        <v>-</v>
      </c>
      <c r="I59" s="419" t="str">
        <f>IF(I$10&lt;65,"-",IF(AND(I$45&gt;=$B59,I$45&lt;=$C59),I$34*(I$45+$D59)+I$35*(I$45+$E59)+I$36*(I$45+$F59),"-"))</f>
        <v>-</v>
      </c>
      <c r="J59" s="419" t="str">
        <f>IF(J$10&lt;65,"-",IF(AND(J$45&gt;=$B59,J$45&lt;=$C59),J$34*(J$45+$D59)+J$35*(J$45+$E59)+J$36*(J$45+$F59),"-"))</f>
        <v>-</v>
      </c>
      <c r="K59" s="461" t="str">
        <f>IF(K$10&lt;65,"-",IF(AND(K$45&gt;=$B59,K$45&lt;=$C59),K$34*(K$45+$D59)+K$35*(K$45+$E59)+K$36*(K$45+$F59),"-"))</f>
        <v>-</v>
      </c>
      <c r="BM59" s="213"/>
    </row>
    <row r="60" spans="1:65">
      <c r="A60" s="222"/>
      <c r="B60" s="247">
        <v>3300000</v>
      </c>
      <c r="C60" s="279">
        <v>4099999</v>
      </c>
      <c r="D60" s="309">
        <v>-275000</v>
      </c>
      <c r="E60" s="328">
        <v>-175000</v>
      </c>
      <c r="F60" s="350">
        <v>-75000</v>
      </c>
      <c r="G60" s="387" t="str">
        <f>IF(G$10&lt;65,"-",IF(AND(G$45&gt;=$B60,G$45&lt;=$C60),G$34*(G$45*0.75+$D60)+G$35*(G$45*0.75+$E60)+G$36*(G$45*0.75+$F60),"-"))</f>
        <v>-</v>
      </c>
      <c r="H60" s="419" t="str">
        <f>IF(H$10&lt;65,"-",IF(AND(H$45&gt;=$B60,H$45&lt;=$C60),H$34*(H$45*0.75+$D60)+H$35*(H$45*0.75+$E60)+H$36*(H$45*0.75+$F60),"-"))</f>
        <v>-</v>
      </c>
      <c r="I60" s="419" t="str">
        <f>IF(I$10&lt;65,"-",IF(AND(I$45&gt;=$B60,I$45&lt;=$C60),I$34*(I$45*0.75+$D60)+I$35*(I$45*0.75+$E60)+I$36*(I$45*0.75+$F60),"-"))</f>
        <v>-</v>
      </c>
      <c r="J60" s="419" t="str">
        <f>IF(J$10&lt;65,"-",IF(AND(J$45&gt;=$B60,J$45&lt;=$C60),J$34*(J$45*0.75+$D60)+J$35*(J$45*0.75+$E60)+J$36*(J$45*0.75+$F60),"-"))</f>
        <v>-</v>
      </c>
      <c r="K60" s="461" t="str">
        <f>IF(K$10&lt;65,"-",IF(AND(K$45&gt;=$B60,K$45&lt;=$C60),K$34*(K$45*0.75+$D60)+K$35*(K$45*0.75+$E60)+K$36*(K$45*0.75+$F60),"-"))</f>
        <v>-</v>
      </c>
      <c r="BM60" s="213"/>
    </row>
    <row r="61" spans="1:65">
      <c r="A61" s="222"/>
      <c r="B61" s="247">
        <v>4100000</v>
      </c>
      <c r="C61" s="279">
        <v>7699999</v>
      </c>
      <c r="D61" s="309">
        <v>-685000</v>
      </c>
      <c r="E61" s="328">
        <v>-585000</v>
      </c>
      <c r="F61" s="350">
        <v>-485000</v>
      </c>
      <c r="G61" s="387" t="str">
        <f>IF(G$10&lt;65,"-",IF(AND(G$45&gt;=$B61,G$45&lt;=$C61),G$34*(G$45*0.85+$D61)+G$35*(G$45*0.85+$E61)+G$36*(G$45*0.85+$F61),"-"))</f>
        <v>-</v>
      </c>
      <c r="H61" s="419" t="str">
        <f>IF(H$10&lt;65,"-",IF(AND(H$45&gt;=$B61,H$45&lt;=$C61),H$34*(H$45*0.85+$D61)+H$35*(H$45*0.85+$E61)+H$36*(H$45*0.85+$F61),"-"))</f>
        <v>-</v>
      </c>
      <c r="I61" s="419" t="str">
        <f>IF(I$10&lt;65,"-",IF(AND(I$45&gt;=$B61,I$45&lt;=$C61),I$34*(I$45*0.85+$D61)+I$35*(I$45*0.85+$E61)+I$36*(I$45*0.85+$F61),"-"))</f>
        <v>-</v>
      </c>
      <c r="J61" s="419" t="str">
        <f>IF(J$10&lt;65,"-",IF(AND(J$45&gt;=$B61,J$45&lt;=$C61),J$34*(J$45*0.85+$D61)+J$35*(J$45*0.85+$E61)+J$36*(J$45*0.85+$F61),"-"))</f>
        <v>-</v>
      </c>
      <c r="K61" s="461" t="str">
        <f>IF(K$10&lt;65,"-",IF(AND(K$45&gt;=$B61,K$45&lt;=$C61),K$34*(K$45*0.85+$D61)+K$35*(K$45*0.85+$E61)+K$36*(K$45*0.85+$F61),"-"))</f>
        <v>-</v>
      </c>
      <c r="BM61" s="213"/>
    </row>
    <row r="62" spans="1:65">
      <c r="A62" s="222"/>
      <c r="B62" s="247">
        <v>7700000</v>
      </c>
      <c r="C62" s="279">
        <v>9999999</v>
      </c>
      <c r="D62" s="309">
        <v>-1455000</v>
      </c>
      <c r="E62" s="328">
        <v>-1355000</v>
      </c>
      <c r="F62" s="350">
        <v>-1255000</v>
      </c>
      <c r="G62" s="387" t="str">
        <f>IF(G$10&lt;65,"-",IF(AND(G$45&gt;=$B62,G$45&lt;=$C62),G$34*(G$45*0.95+$D62)+G$35*(G$45*0.95+$E62)+G$36*(G$45*0.95+$F62),"-"))</f>
        <v>-</v>
      </c>
      <c r="H62" s="419" t="str">
        <f>IF(H$10&lt;65,"-",IF(AND(H$45&gt;=$B62,H$45&lt;=$C62),H$34*(H$45*0.95+$D62)+H$35*(H$45*0.95+$E62)+H$36*(H$45*0.95+$F62),"-"))</f>
        <v>-</v>
      </c>
      <c r="I62" s="419" t="str">
        <f>IF(I$10&lt;65,"-",IF(AND(I$45&gt;=$B62,I$45&lt;=$C62),I$34*(I$45*0.95+$D62)+I$35*(I$45*0.95+$E62)+I$36*(I$45*0.95+$F62),"-"))</f>
        <v>-</v>
      </c>
      <c r="J62" s="419" t="str">
        <f>IF(J$10&lt;65,"-",IF(AND(J$45&gt;=$B62,J$45&lt;=$C62),J$34*(J$45*0.95+$D62)+J$35*(J$45*0.95+$E62)+J$36*(J$45*0.95+$F62),"-"))</f>
        <v>-</v>
      </c>
      <c r="K62" s="461" t="str">
        <f>IF(K$10&lt;65,"-",IF(AND(K$45&gt;=$B62,K$45&lt;=$C62),K$34*(K$45*0.95+$D62)+K$35*(K$45*0.95+$E62)+K$36*(K$45*0.95+$F62),"-"))</f>
        <v>-</v>
      </c>
      <c r="BM62" s="213"/>
    </row>
    <row r="63" spans="1:65" ht="13.75">
      <c r="A63" s="222"/>
      <c r="B63" s="248">
        <v>10000000</v>
      </c>
      <c r="C63" s="280"/>
      <c r="D63" s="244">
        <v>-1955000</v>
      </c>
      <c r="E63" s="329">
        <v>-1855000</v>
      </c>
      <c r="F63" s="351">
        <v>-1755000</v>
      </c>
      <c r="G63" s="388" t="str">
        <f>IF(G$10&lt;65,"-",IF(G$45&gt;=$B63,G$34*(G$45+$D63)+G$35*(G$45+$E63)+G$36*(G$45+$F63),"-"))</f>
        <v>-</v>
      </c>
      <c r="H63" s="420" t="str">
        <f>IF(H$10&lt;65,"-",IF(H$45&gt;=$B63,H$34*(H$45+$D63)+H$35*(H$45+$E63)+H$36*(H$45+$F63),"-"))</f>
        <v>-</v>
      </c>
      <c r="I63" s="420" t="str">
        <f>IF(I$10&lt;65,"-",IF(I$45&gt;=$B63,I$34*(I$45+$D63)+I$35*(I$45+$E63)+I$36*(I$45+$F63),"-"))</f>
        <v>-</v>
      </c>
      <c r="J63" s="420" t="str">
        <f>IF(J$10&lt;65,"-",IF(J$45&gt;=$B63,J$34*(J$45+$D63)+J$35*(J$45+$E63)+J$36*(J$45+$F63),"-"))</f>
        <v>-</v>
      </c>
      <c r="K63" s="462" t="str">
        <f>IF(K$10&lt;65,"-",IF(K$45&gt;=$B63,K$34*(K$45+$D63)+K$35*(K$45+$E63)+K$36*(K$45+$F63),"-"))</f>
        <v>-</v>
      </c>
      <c r="BM63" s="213"/>
    </row>
    <row r="64" spans="1:65" ht="22.5" customHeight="1">
      <c r="A64" s="213"/>
      <c r="B64" s="213"/>
      <c r="C64" s="213"/>
      <c r="D64" s="213"/>
      <c r="E64" s="213"/>
      <c r="F64" s="337" t="s">
        <v>18</v>
      </c>
      <c r="G64" s="389">
        <f>SUM(G48:G63)</f>
        <v>0</v>
      </c>
      <c r="H64" s="421">
        <f>SUM(H48:H63)</f>
        <v>0</v>
      </c>
      <c r="I64" s="421">
        <f>SUM(I48:I63)</f>
        <v>0</v>
      </c>
      <c r="J64" s="421">
        <f>SUM(J48:J63)</f>
        <v>0</v>
      </c>
      <c r="K64" s="463">
        <f>SUM(K48:K63)</f>
        <v>0</v>
      </c>
      <c r="BM64" s="213"/>
    </row>
    <row r="65" spans="1:65" ht="22.5" customHeight="1">
      <c r="A65" s="223" t="s">
        <v>65</v>
      </c>
      <c r="B65" s="213"/>
      <c r="C65" s="213"/>
      <c r="D65" s="213"/>
      <c r="E65" s="213"/>
      <c r="F65" s="213"/>
      <c r="G65" s="213"/>
      <c r="H65" s="213"/>
      <c r="I65" s="213"/>
      <c r="J65" s="213"/>
      <c r="K65" s="213"/>
      <c r="BM65" s="213"/>
    </row>
    <row r="66" spans="1:65" ht="22.5" customHeight="1">
      <c r="A66" s="213"/>
      <c r="B66" s="213"/>
      <c r="C66" s="232" t="s">
        <v>66</v>
      </c>
      <c r="D66" s="232"/>
      <c r="E66" s="232"/>
      <c r="F66" s="352">
        <v>150000</v>
      </c>
      <c r="G66" s="357" t="s">
        <v>6</v>
      </c>
      <c r="H66" s="408" t="s">
        <v>9</v>
      </c>
      <c r="I66" s="408" t="s">
        <v>12</v>
      </c>
      <c r="J66" s="408" t="s">
        <v>11</v>
      </c>
      <c r="K66" s="437" t="s">
        <v>8</v>
      </c>
      <c r="BM66" s="213"/>
    </row>
    <row r="67" spans="1:65" ht="22.5" customHeight="1">
      <c r="A67" s="213"/>
      <c r="B67" s="213"/>
      <c r="C67" s="213"/>
      <c r="D67" s="213"/>
      <c r="E67" s="213"/>
      <c r="F67" s="353" t="s">
        <v>24</v>
      </c>
      <c r="G67" s="390">
        <f>IF(G10&lt;65,G64,IF(G64-$F66&gt;0,G64-$F66,0))</f>
        <v>0</v>
      </c>
      <c r="H67" s="422">
        <f>IF(H10&lt;65,H64,IF(H64-$F66&gt;0,H64-$F66,0))</f>
        <v>0</v>
      </c>
      <c r="I67" s="422">
        <f>IF(I10&lt;65,I64,IF(I64-$F66&gt;0,I64-$F66,0))</f>
        <v>0</v>
      </c>
      <c r="J67" s="422">
        <f>IF(J10&lt;65,J64,IF(J64-$F66&gt;0,J64-$F66,0))</f>
        <v>0</v>
      </c>
      <c r="K67" s="464">
        <f>IF(K10&lt;65,K64,IF(K64-$F66&gt;0,K64-$F66,0))</f>
        <v>0</v>
      </c>
      <c r="BM67" s="213"/>
    </row>
    <row r="68" spans="1:65" ht="22.5" customHeight="1">
      <c r="A68" s="213"/>
      <c r="B68" s="213"/>
      <c r="C68" s="213"/>
      <c r="D68" s="213"/>
      <c r="E68" s="213"/>
      <c r="F68" s="213"/>
      <c r="G68" s="213"/>
      <c r="H68" s="213"/>
      <c r="I68" s="213"/>
      <c r="J68" s="213"/>
      <c r="K68" s="213"/>
      <c r="BM68" s="213"/>
    </row>
    <row r="69" spans="1:65" ht="22.5" customHeight="1">
      <c r="A69" s="218" t="s">
        <v>1</v>
      </c>
      <c r="B69" s="213"/>
      <c r="C69" s="213"/>
      <c r="D69" s="213"/>
      <c r="E69" s="213"/>
      <c r="F69" s="213"/>
      <c r="G69" s="357" t="s">
        <v>6</v>
      </c>
      <c r="H69" s="408" t="s">
        <v>9</v>
      </c>
      <c r="I69" s="408" t="s">
        <v>12</v>
      </c>
      <c r="J69" s="408" t="s">
        <v>11</v>
      </c>
      <c r="K69" s="437" t="s">
        <v>8</v>
      </c>
      <c r="BM69" s="213"/>
    </row>
    <row r="70" spans="1:65" ht="22.5" customHeight="1">
      <c r="A70" s="213"/>
      <c r="B70" s="213"/>
      <c r="C70" s="213"/>
      <c r="D70" s="213"/>
      <c r="E70" s="213"/>
      <c r="F70" s="337" t="s">
        <v>68</v>
      </c>
      <c r="G70" s="362">
        <f>試算シート!U59</f>
        <v>0</v>
      </c>
      <c r="H70" s="423">
        <f>試算シート!U60</f>
        <v>0</v>
      </c>
      <c r="I70" s="423">
        <f>試算シート!U61</f>
        <v>0</v>
      </c>
      <c r="J70" s="423">
        <f>試算シート!U62</f>
        <v>0</v>
      </c>
      <c r="K70" s="465">
        <f>試算シート!U63</f>
        <v>0</v>
      </c>
      <c r="BM70" s="213"/>
    </row>
    <row r="71" spans="1:65" ht="22.5" customHeight="1">
      <c r="A71" s="213"/>
      <c r="B71" s="213"/>
      <c r="C71" s="213"/>
      <c r="D71" s="213"/>
      <c r="E71" s="213"/>
      <c r="F71" s="213"/>
      <c r="G71" s="213"/>
      <c r="H71" s="213"/>
      <c r="I71" s="213"/>
      <c r="J71" s="213"/>
      <c r="K71" s="213"/>
      <c r="BM71" s="213"/>
    </row>
    <row r="72" spans="1:65" ht="21.75" customHeight="1">
      <c r="A72" s="224" t="s">
        <v>19</v>
      </c>
      <c r="B72" s="213"/>
      <c r="C72" s="213"/>
      <c r="D72" s="213"/>
      <c r="E72" s="213"/>
      <c r="F72" s="213"/>
      <c r="G72" s="357" t="s">
        <v>6</v>
      </c>
      <c r="H72" s="408" t="s">
        <v>9</v>
      </c>
      <c r="I72" s="408" t="s">
        <v>12</v>
      </c>
      <c r="J72" s="408" t="s">
        <v>11</v>
      </c>
      <c r="K72" s="437" t="s">
        <v>8</v>
      </c>
      <c r="BM72" s="213"/>
    </row>
    <row r="73" spans="1:65" ht="21.75" customHeight="1">
      <c r="A73" s="213"/>
      <c r="B73" s="213"/>
      <c r="C73" s="213"/>
      <c r="D73" s="213"/>
      <c r="E73" s="213"/>
      <c r="F73" s="337" t="s">
        <v>70</v>
      </c>
      <c r="G73" s="360">
        <f>G41+G64+G70</f>
        <v>0</v>
      </c>
      <c r="H73" s="379">
        <f>H41+H64+H70</f>
        <v>0</v>
      </c>
      <c r="I73" s="379">
        <f>I41+I64+I70</f>
        <v>0</v>
      </c>
      <c r="J73" s="379">
        <f>J41+J64+J70</f>
        <v>0</v>
      </c>
      <c r="K73" s="440">
        <f>K41+K64+K70</f>
        <v>0</v>
      </c>
      <c r="BM73" s="213"/>
    </row>
    <row r="74" spans="1:65" ht="22.5" customHeight="1">
      <c r="A74" s="213"/>
      <c r="B74" s="213"/>
      <c r="C74" s="213"/>
      <c r="D74" s="213"/>
      <c r="E74" s="213"/>
      <c r="F74" s="213"/>
      <c r="G74" s="213"/>
      <c r="H74" s="213"/>
      <c r="I74" s="213"/>
      <c r="J74" s="213"/>
      <c r="K74" s="213"/>
      <c r="BM74" s="213"/>
    </row>
    <row r="75" spans="1:65" ht="21.75" customHeight="1">
      <c r="A75" s="225" t="s">
        <v>14</v>
      </c>
      <c r="B75" s="213"/>
      <c r="C75" s="213"/>
      <c r="D75" s="213"/>
      <c r="E75" s="213"/>
      <c r="F75" s="213"/>
      <c r="G75" s="357" t="s">
        <v>6</v>
      </c>
      <c r="H75" s="408" t="s">
        <v>9</v>
      </c>
      <c r="I75" s="408" t="s">
        <v>12</v>
      </c>
      <c r="J75" s="408" t="s">
        <v>11</v>
      </c>
      <c r="K75" s="437" t="s">
        <v>8</v>
      </c>
      <c r="BM75" s="213"/>
    </row>
    <row r="76" spans="1:65" ht="21.75" customHeight="1">
      <c r="A76" s="213"/>
      <c r="B76" s="213"/>
      <c r="C76" s="213"/>
      <c r="D76" s="213"/>
      <c r="E76" s="213"/>
      <c r="F76" s="353" t="s">
        <v>72</v>
      </c>
      <c r="G76" s="360">
        <f>G41+G67+G70</f>
        <v>0</v>
      </c>
      <c r="H76" s="379">
        <f>H41+H67+H70</f>
        <v>0</v>
      </c>
      <c r="I76" s="379">
        <f>I41+I67+I70</f>
        <v>0</v>
      </c>
      <c r="J76" s="379">
        <f>J41+J67+J70</f>
        <v>0</v>
      </c>
      <c r="K76" s="440">
        <f>K41+K67+K70</f>
        <v>0</v>
      </c>
      <c r="BM76" s="213"/>
    </row>
    <row r="77" spans="1:65" ht="21.75" customHeight="1">
      <c r="A77" s="213"/>
      <c r="B77" s="213"/>
      <c r="C77" s="213"/>
      <c r="D77" s="213"/>
      <c r="E77" s="213"/>
      <c r="F77" s="213"/>
      <c r="G77" s="391" t="s">
        <v>64</v>
      </c>
      <c r="H77" s="391"/>
      <c r="I77" s="391"/>
      <c r="J77" s="391"/>
      <c r="K77" s="391"/>
      <c r="BM77" s="213"/>
    </row>
    <row r="78" spans="1:65" ht="21.75" customHeight="1">
      <c r="A78" s="213"/>
      <c r="B78" s="213"/>
      <c r="C78" s="213"/>
      <c r="D78" s="213"/>
      <c r="E78" s="213"/>
      <c r="F78" s="353" t="s">
        <v>73</v>
      </c>
      <c r="G78" s="392">
        <f>SUM(G76:K76)</f>
        <v>0</v>
      </c>
      <c r="H78" s="392"/>
      <c r="I78" s="392"/>
      <c r="J78" s="392"/>
      <c r="K78" s="392"/>
      <c r="BM78" s="213"/>
    </row>
    <row r="79" spans="1:65" ht="21.75" customHeight="1">
      <c r="A79" s="213"/>
      <c r="B79" s="213"/>
      <c r="C79" s="213"/>
      <c r="D79" s="213"/>
      <c r="E79" s="213"/>
      <c r="F79" s="213"/>
      <c r="G79" s="213"/>
      <c r="H79" s="213"/>
      <c r="I79" s="213"/>
      <c r="J79" s="213"/>
      <c r="K79" s="213"/>
      <c r="BM79" s="213"/>
    </row>
    <row r="80" spans="1:65" ht="21.75" customHeight="1">
      <c r="A80" s="225" t="s">
        <v>52</v>
      </c>
      <c r="B80" s="213"/>
      <c r="C80" s="213"/>
      <c r="D80" s="213"/>
      <c r="E80" s="213"/>
      <c r="F80" s="213"/>
      <c r="G80" s="213"/>
      <c r="H80" s="213"/>
      <c r="BM80" s="213"/>
    </row>
    <row r="81" spans="1:65" ht="21.75" customHeight="1">
      <c r="A81" s="213"/>
      <c r="B81" s="232" t="s">
        <v>10</v>
      </c>
      <c r="C81" s="232"/>
      <c r="D81" s="310" t="s">
        <v>37</v>
      </c>
      <c r="E81" s="330" t="s">
        <v>26</v>
      </c>
      <c r="F81" s="330" t="s">
        <v>67</v>
      </c>
      <c r="G81" s="330" t="s">
        <v>74</v>
      </c>
      <c r="H81" s="310" t="s">
        <v>75</v>
      </c>
      <c r="I81" s="429" t="s">
        <v>14</v>
      </c>
      <c r="J81" s="232" t="s">
        <v>76</v>
      </c>
      <c r="K81" s="232" t="s">
        <v>77</v>
      </c>
      <c r="AG81" s="208"/>
      <c r="BM81" s="213"/>
    </row>
    <row r="82" spans="1:65" ht="21.75" customHeight="1">
      <c r="A82" s="213"/>
      <c r="B82" s="232"/>
      <c r="C82" s="232"/>
      <c r="D82" s="311" t="s">
        <v>57</v>
      </c>
      <c r="E82" s="331" t="s">
        <v>78</v>
      </c>
      <c r="F82" s="331" t="s">
        <v>79</v>
      </c>
      <c r="G82" s="331" t="s">
        <v>69</v>
      </c>
      <c r="H82" s="311" t="s">
        <v>80</v>
      </c>
      <c r="I82" s="430" t="s">
        <v>82</v>
      </c>
      <c r="J82" s="232"/>
      <c r="K82" s="232"/>
      <c r="AG82" s="208"/>
      <c r="BM82" s="213"/>
    </row>
    <row r="83" spans="1:65" ht="21.75" customHeight="1">
      <c r="A83" s="213"/>
      <c r="B83" s="249" t="s">
        <v>81</v>
      </c>
      <c r="C83" s="281">
        <v>0.30000000000000004</v>
      </c>
      <c r="D83" s="312">
        <v>430000</v>
      </c>
      <c r="E83" s="332">
        <v>0</v>
      </c>
      <c r="F83" s="332">
        <f>SUM(G11:K11)</f>
        <v>0</v>
      </c>
      <c r="G83" s="393">
        <v>100000</v>
      </c>
      <c r="H83" s="424">
        <f>IF(SUM($G$13:$K$13)-1&lt;0,0,SUM($G$13:$K$13)-1)</f>
        <v>0</v>
      </c>
      <c r="I83" s="431">
        <f>D83+(E83*F83)+(G83*H83)</f>
        <v>430000</v>
      </c>
      <c r="J83" s="434"/>
      <c r="K83" s="434"/>
      <c r="AG83" s="208"/>
      <c r="BM83" s="213"/>
    </row>
    <row r="84" spans="1:65" ht="21.75" customHeight="1">
      <c r="A84" s="213"/>
      <c r="B84" s="250" t="s">
        <v>83</v>
      </c>
      <c r="C84" s="282">
        <v>0.5</v>
      </c>
      <c r="D84" s="313">
        <v>430000</v>
      </c>
      <c r="E84" s="333">
        <v>305000</v>
      </c>
      <c r="F84" s="354">
        <f>SUM(G11:K11)</f>
        <v>0</v>
      </c>
      <c r="G84" s="394">
        <v>100000</v>
      </c>
      <c r="H84" s="425">
        <f>H83</f>
        <v>0</v>
      </c>
      <c r="I84" s="432">
        <f>D84+(E84*F84)+(G84*H84)</f>
        <v>430000</v>
      </c>
      <c r="J84" s="435" t="str">
        <f>IF(G78&lt;=I83,B83,IF(G78&lt;=I84,B84,IF(G78&lt;=I85,B85,"非該当")))</f>
        <v>7割軽減</v>
      </c>
      <c r="K84" s="435">
        <f>IF(J84=B83,C83,IF(J84=B84,C84,IF(J84=B85,C85,1)))</f>
        <v>0.30000000000000004</v>
      </c>
      <c r="AG84" s="208"/>
      <c r="BM84" s="213"/>
    </row>
    <row r="85" spans="1:65" ht="21.75" customHeight="1">
      <c r="A85" s="213"/>
      <c r="B85" s="251" t="s">
        <v>84</v>
      </c>
      <c r="C85" s="283">
        <v>0.8</v>
      </c>
      <c r="D85" s="314">
        <v>430000</v>
      </c>
      <c r="E85" s="334">
        <v>560000</v>
      </c>
      <c r="F85" s="355">
        <f>SUM(G11:K11)</f>
        <v>0</v>
      </c>
      <c r="G85" s="395">
        <v>100000</v>
      </c>
      <c r="H85" s="426">
        <f>H83</f>
        <v>0</v>
      </c>
      <c r="I85" s="433">
        <f>D85+(E85*F85)+(G85*H85)</f>
        <v>430000</v>
      </c>
      <c r="J85" s="436"/>
      <c r="K85" s="436"/>
      <c r="AG85" s="208"/>
      <c r="BM85" s="213"/>
    </row>
    <row r="86" spans="1:65" ht="21.75" customHeight="1">
      <c r="A86" s="213"/>
      <c r="B86" s="213"/>
      <c r="C86" s="213"/>
      <c r="D86" s="213"/>
      <c r="E86" s="213"/>
      <c r="F86" s="213"/>
      <c r="G86" s="213"/>
      <c r="H86" s="213"/>
      <c r="I86" s="213"/>
      <c r="J86" s="213"/>
      <c r="K86" s="213"/>
    </row>
    <row r="87" spans="1:65" ht="21.75" customHeight="1">
      <c r="A87" s="213"/>
      <c r="B87" s="213"/>
      <c r="C87" s="213"/>
      <c r="D87" s="213"/>
      <c r="E87" s="213"/>
      <c r="F87" s="213"/>
      <c r="G87" s="213"/>
      <c r="H87" s="213"/>
      <c r="I87" s="213"/>
      <c r="J87" s="213"/>
      <c r="K87" s="213"/>
    </row>
    <row r="88" spans="1:65" ht="21.75" customHeight="1">
      <c r="A88" s="212" t="s">
        <v>15</v>
      </c>
      <c r="B88" s="252" t="s">
        <v>85</v>
      </c>
      <c r="C88" s="284" t="s">
        <v>86</v>
      </c>
      <c r="D88" s="284"/>
      <c r="E88" s="284"/>
      <c r="F88" s="284"/>
      <c r="G88" s="396" t="s">
        <v>6</v>
      </c>
      <c r="H88" s="284" t="s">
        <v>9</v>
      </c>
      <c r="I88" s="284" t="s">
        <v>12</v>
      </c>
      <c r="J88" s="284" t="s">
        <v>11</v>
      </c>
      <c r="K88" s="466" t="s">
        <v>8</v>
      </c>
    </row>
    <row r="89" spans="1:65" ht="21.75" customHeight="1">
      <c r="A89" s="213"/>
      <c r="B89" s="253" t="s">
        <v>87</v>
      </c>
      <c r="C89" s="285" t="s">
        <v>88</v>
      </c>
      <c r="D89" s="285"/>
      <c r="E89" s="285"/>
      <c r="F89" s="285"/>
      <c r="G89" s="397">
        <f>IF(G10&gt;0,1,0)*G11*G73</f>
        <v>0</v>
      </c>
      <c r="H89" s="397">
        <f>H11*H73</f>
        <v>0</v>
      </c>
      <c r="I89" s="397">
        <f>I11*I73</f>
        <v>0</v>
      </c>
      <c r="J89" s="397">
        <f>J11*J73</f>
        <v>0</v>
      </c>
      <c r="K89" s="467">
        <f>K11*K73</f>
        <v>0</v>
      </c>
    </row>
    <row r="90" spans="1:65" ht="21.75" customHeight="1">
      <c r="A90" s="213"/>
      <c r="B90" s="253"/>
      <c r="C90" s="286" t="s">
        <v>89</v>
      </c>
      <c r="D90" s="286"/>
      <c r="E90" s="286"/>
      <c r="F90" s="286"/>
      <c r="G90" s="398">
        <f>IF(G89-$C$7&gt;0,G89-$C$7,0)</f>
        <v>0</v>
      </c>
      <c r="H90" s="398">
        <f>IF(H89-$C$7&gt;0,H89-$C$7,0)</f>
        <v>0</v>
      </c>
      <c r="I90" s="398">
        <f>IF(I89-$C$7&gt;0,I89-$C$7,0)</f>
        <v>0</v>
      </c>
      <c r="J90" s="398">
        <f>IF(J89-$C$7&gt;0,J89-$C$7,0)</f>
        <v>0</v>
      </c>
      <c r="K90" s="468">
        <f>IF(K89-$C$7&gt;0,K89-$C$7,0)</f>
        <v>0</v>
      </c>
    </row>
    <row r="91" spans="1:65" ht="21.75" customHeight="1">
      <c r="A91" s="213"/>
      <c r="B91" s="253"/>
      <c r="C91" s="287" t="s">
        <v>90</v>
      </c>
      <c r="D91" s="287"/>
      <c r="E91" s="287"/>
      <c r="F91" s="287"/>
      <c r="G91" s="399">
        <f>G90*$C$3</f>
        <v>0</v>
      </c>
      <c r="H91" s="399">
        <f>H90*$C$3</f>
        <v>0</v>
      </c>
      <c r="I91" s="399">
        <f>I90*$C$3</f>
        <v>0</v>
      </c>
      <c r="J91" s="399">
        <f>J90*$C$3</f>
        <v>0</v>
      </c>
      <c r="K91" s="469">
        <f>K90*$C$3</f>
        <v>0</v>
      </c>
    </row>
    <row r="92" spans="1:65" ht="21.75" customHeight="1">
      <c r="A92" s="213"/>
      <c r="B92" s="254" t="s">
        <v>32</v>
      </c>
      <c r="C92" s="254"/>
      <c r="D92" s="254"/>
      <c r="E92" s="254"/>
      <c r="F92" s="254"/>
      <c r="G92" s="400">
        <f>IF(試算シート!AB59=TRUE,G11*$C$4*$K$84*0.5,G11*$C$4*$K$84)</f>
        <v>0</v>
      </c>
      <c r="H92" s="400">
        <f>IF(試算シート!AB60=TRUE,H11*$C$4*$K$84*0.5,H11*$C$4*$K$84)</f>
        <v>0</v>
      </c>
      <c r="I92" s="400">
        <f>IF(試算シート!AB61=TRUE,I11*$C$4*$K$84*0.5,I11*$C$4*$K$84)</f>
        <v>0</v>
      </c>
      <c r="J92" s="400">
        <f>IF(試算シート!AB62=TRUE,J11*$C$4*$K$84*0.5,J11*$C$4*$K$84)</f>
        <v>0</v>
      </c>
      <c r="K92" s="470">
        <f>IF(試算シート!AB63=TRUE,K11*$C$4*$K$84*0.5,K11*$C$4*$K$84)</f>
        <v>0</v>
      </c>
    </row>
    <row r="93" spans="1:65" ht="21.75" customHeight="1">
      <c r="A93" s="213"/>
      <c r="B93" s="255" t="s">
        <v>91</v>
      </c>
      <c r="C93" s="255"/>
      <c r="D93" s="255"/>
      <c r="E93" s="255"/>
      <c r="F93" s="255"/>
      <c r="G93" s="401">
        <f>SUM(G91:G92)</f>
        <v>0</v>
      </c>
      <c r="H93" s="401">
        <f>SUM(H91:H92)</f>
        <v>0</v>
      </c>
      <c r="I93" s="401">
        <f>SUM(I91:I92)</f>
        <v>0</v>
      </c>
      <c r="J93" s="401">
        <f>SUM(J91:J92)</f>
        <v>0</v>
      </c>
      <c r="K93" s="471">
        <f>SUM(K91:K92)</f>
        <v>0</v>
      </c>
    </row>
    <row r="94" spans="1:65" ht="21.75" customHeight="1">
      <c r="A94" s="213"/>
      <c r="B94" s="256" t="s">
        <v>92</v>
      </c>
      <c r="C94" s="256"/>
      <c r="D94" s="256"/>
      <c r="E94" s="256"/>
      <c r="F94" s="256"/>
      <c r="G94" s="402">
        <f>SUM(G93:K93)</f>
        <v>0</v>
      </c>
      <c r="H94" s="402"/>
      <c r="I94" s="402"/>
      <c r="J94" s="402"/>
      <c r="K94" s="402"/>
    </row>
    <row r="95" spans="1:65" ht="21.75" customHeight="1">
      <c r="A95" s="213"/>
      <c r="B95" s="257" t="s">
        <v>44</v>
      </c>
      <c r="C95" s="257"/>
      <c r="D95" s="257"/>
      <c r="E95" s="257"/>
      <c r="F95" s="257"/>
      <c r="G95" s="403">
        <f>ROUNDDOWN(G94,-2)</f>
        <v>0</v>
      </c>
      <c r="H95" s="403"/>
      <c r="I95" s="403"/>
      <c r="J95" s="403"/>
      <c r="K95" s="403"/>
    </row>
    <row r="96" spans="1:65" ht="21.75" customHeight="1">
      <c r="A96" s="213"/>
      <c r="B96" s="258" t="s">
        <v>93</v>
      </c>
      <c r="C96" s="258"/>
      <c r="D96" s="258"/>
      <c r="E96" s="258"/>
      <c r="F96" s="258"/>
      <c r="G96" s="404">
        <f>IF(G95&gt;C5,G95-C5,0)</f>
        <v>0</v>
      </c>
      <c r="H96" s="404"/>
      <c r="I96" s="404"/>
      <c r="J96" s="404"/>
      <c r="K96" s="404"/>
    </row>
    <row r="97" spans="1:11" ht="21.75" customHeight="1">
      <c r="A97" s="213"/>
      <c r="B97" s="259" t="s">
        <v>2</v>
      </c>
      <c r="C97" s="259"/>
      <c r="D97" s="259"/>
      <c r="E97" s="259"/>
      <c r="F97" s="259"/>
      <c r="G97" s="405">
        <f>IF(G95&gt;C5,C5,G95)</f>
        <v>0</v>
      </c>
      <c r="H97" s="405"/>
      <c r="I97" s="405"/>
      <c r="J97" s="405"/>
      <c r="K97" s="405"/>
    </row>
    <row r="98" spans="1:11" ht="21.75" customHeight="1">
      <c r="A98" s="213"/>
      <c r="B98" s="213"/>
      <c r="C98" s="213"/>
      <c r="D98" s="213"/>
      <c r="E98" s="213"/>
      <c r="F98" s="213"/>
      <c r="G98" s="213"/>
      <c r="H98" s="213"/>
      <c r="I98" s="213"/>
      <c r="J98" s="213"/>
      <c r="K98" s="213"/>
    </row>
    <row r="99" spans="1:11" ht="21.75" customHeight="1">
      <c r="A99" s="212" t="s">
        <v>7</v>
      </c>
      <c r="B99" s="252" t="s">
        <v>85</v>
      </c>
      <c r="C99" s="284" t="s">
        <v>86</v>
      </c>
      <c r="D99" s="284"/>
      <c r="E99" s="284"/>
      <c r="F99" s="284"/>
      <c r="G99" s="396" t="s">
        <v>6</v>
      </c>
      <c r="H99" s="284" t="s">
        <v>9</v>
      </c>
      <c r="I99" s="284" t="s">
        <v>12</v>
      </c>
      <c r="J99" s="284" t="s">
        <v>11</v>
      </c>
      <c r="K99" s="466" t="s">
        <v>8</v>
      </c>
    </row>
    <row r="100" spans="1:11" ht="21.75" customHeight="1">
      <c r="A100" s="213"/>
      <c r="B100" s="253" t="s">
        <v>87</v>
      </c>
      <c r="C100" s="285" t="s">
        <v>88</v>
      </c>
      <c r="D100" s="285"/>
      <c r="E100" s="285"/>
      <c r="F100" s="285"/>
      <c r="G100" s="397">
        <f>IF(G10&gt;0,1,0)*G11*G73</f>
        <v>0</v>
      </c>
      <c r="H100" s="397">
        <f>H11*H73</f>
        <v>0</v>
      </c>
      <c r="I100" s="397">
        <f>I11*I73</f>
        <v>0</v>
      </c>
      <c r="J100" s="397">
        <f>J11*J73</f>
        <v>0</v>
      </c>
      <c r="K100" s="467">
        <f>K11*K73</f>
        <v>0</v>
      </c>
    </row>
    <row r="101" spans="1:11" ht="21.75" customHeight="1">
      <c r="A101" s="213"/>
      <c r="B101" s="253"/>
      <c r="C101" s="286" t="s">
        <v>89</v>
      </c>
      <c r="D101" s="286"/>
      <c r="E101" s="286"/>
      <c r="F101" s="286"/>
      <c r="G101" s="398">
        <f>IF(G100-$C$7&gt;0,G100-$C$7,0)</f>
        <v>0</v>
      </c>
      <c r="H101" s="398">
        <f>IF(H100-$C$7&gt;0,H100-$C$7,0)</f>
        <v>0</v>
      </c>
      <c r="I101" s="398">
        <f>IF(I100-$C$7&gt;0,I100-$C$7,0)</f>
        <v>0</v>
      </c>
      <c r="J101" s="398">
        <f>IF(J100-$C$7&gt;0,J100-$C$7,0)</f>
        <v>0</v>
      </c>
      <c r="K101" s="468">
        <f>IF(K100-$C$7&gt;0,K100-$C$7,0)</f>
        <v>0</v>
      </c>
    </row>
    <row r="102" spans="1:11" ht="21.75" customHeight="1">
      <c r="A102" s="213"/>
      <c r="B102" s="253"/>
      <c r="C102" s="287" t="s">
        <v>90</v>
      </c>
      <c r="D102" s="287"/>
      <c r="E102" s="287"/>
      <c r="F102" s="287"/>
      <c r="G102" s="399">
        <f>G101*$D$3</f>
        <v>0</v>
      </c>
      <c r="H102" s="399">
        <f>H101*$D$3</f>
        <v>0</v>
      </c>
      <c r="I102" s="399">
        <f>I101*$D$3</f>
        <v>0</v>
      </c>
      <c r="J102" s="399">
        <f>J101*$D$3</f>
        <v>0</v>
      </c>
      <c r="K102" s="469">
        <f>K101*$D$3</f>
        <v>0</v>
      </c>
    </row>
    <row r="103" spans="1:11" ht="21.75" customHeight="1">
      <c r="A103" s="213"/>
      <c r="B103" s="254" t="s">
        <v>32</v>
      </c>
      <c r="C103" s="254"/>
      <c r="D103" s="254"/>
      <c r="E103" s="254"/>
      <c r="F103" s="254"/>
      <c r="G103" s="400">
        <f>IF(試算シート!AB59=TRUE,G11*$D$4*$K$84*0.5,G11*$D$4*$K$84)</f>
        <v>0</v>
      </c>
      <c r="H103" s="400">
        <f>IF(試算シート!AB60=TRUE,H11*$D$4*$K$84*0.5,H11*$D$4*$K$84)</f>
        <v>0</v>
      </c>
      <c r="I103" s="400">
        <f>IF(試算シート!AB61=TRUE,I11*$D$4*$K$84*0.5,I11*$D$4*$K$84)</f>
        <v>0</v>
      </c>
      <c r="J103" s="400">
        <f>IF(試算シート!AB62=TRUE,J11*$D$4*$K$84*0.5,J11*$D$4*$K$84)</f>
        <v>0</v>
      </c>
      <c r="K103" s="470">
        <f>IF(試算シート!AB63=TRUE,K11*$D$4*$K$84*0.5,K11*$D$4*$K$84)</f>
        <v>0</v>
      </c>
    </row>
    <row r="104" spans="1:11" ht="21.75" customHeight="1">
      <c r="A104" s="213"/>
      <c r="B104" s="255" t="s">
        <v>91</v>
      </c>
      <c r="C104" s="255"/>
      <c r="D104" s="255"/>
      <c r="E104" s="255"/>
      <c r="F104" s="255"/>
      <c r="G104" s="401">
        <f>SUM(G102:G103)</f>
        <v>0</v>
      </c>
      <c r="H104" s="401">
        <f>SUM(H102:H103)</f>
        <v>0</v>
      </c>
      <c r="I104" s="401">
        <f>SUM(I102:I103)</f>
        <v>0</v>
      </c>
      <c r="J104" s="401">
        <f>SUM(J102:J103)</f>
        <v>0</v>
      </c>
      <c r="K104" s="471">
        <f>SUM(K102:K103)</f>
        <v>0</v>
      </c>
    </row>
    <row r="105" spans="1:11" ht="21.75" customHeight="1">
      <c r="A105" s="213"/>
      <c r="B105" s="256" t="s">
        <v>92</v>
      </c>
      <c r="C105" s="256"/>
      <c r="D105" s="256"/>
      <c r="E105" s="256"/>
      <c r="F105" s="256"/>
      <c r="G105" s="403">
        <f>SUM(G104:K104)</f>
        <v>0</v>
      </c>
      <c r="H105" s="403"/>
      <c r="I105" s="403"/>
      <c r="J105" s="403"/>
      <c r="K105" s="403"/>
    </row>
    <row r="106" spans="1:11" ht="21.75" customHeight="1">
      <c r="A106" s="213"/>
      <c r="B106" s="257" t="s">
        <v>44</v>
      </c>
      <c r="C106" s="257"/>
      <c r="D106" s="257"/>
      <c r="E106" s="257"/>
      <c r="F106" s="257"/>
      <c r="G106" s="403">
        <f>ROUNDDOWN(G105,-2)</f>
        <v>0</v>
      </c>
      <c r="H106" s="403"/>
      <c r="I106" s="403"/>
      <c r="J106" s="403"/>
      <c r="K106" s="403"/>
    </row>
    <row r="107" spans="1:11" ht="21.75" customHeight="1">
      <c r="A107" s="213"/>
      <c r="B107" s="258" t="s">
        <v>93</v>
      </c>
      <c r="C107" s="258"/>
      <c r="D107" s="258"/>
      <c r="E107" s="258"/>
      <c r="F107" s="258"/>
      <c r="G107" s="404">
        <f>IF(G106&gt;D5,G106-D5,0)</f>
        <v>0</v>
      </c>
      <c r="H107" s="404"/>
      <c r="I107" s="404"/>
      <c r="J107" s="404"/>
      <c r="K107" s="404"/>
    </row>
    <row r="108" spans="1:11" ht="21.75" customHeight="1">
      <c r="A108" s="213"/>
      <c r="B108" s="259" t="s">
        <v>2</v>
      </c>
      <c r="C108" s="259"/>
      <c r="D108" s="259"/>
      <c r="E108" s="259"/>
      <c r="F108" s="259"/>
      <c r="G108" s="405">
        <f>IF(G106&gt;D5,D5,G106)</f>
        <v>0</v>
      </c>
      <c r="H108" s="405"/>
      <c r="I108" s="405"/>
      <c r="J108" s="405"/>
      <c r="K108" s="405"/>
    </row>
    <row r="109" spans="1:11" ht="21.75" customHeight="1">
      <c r="A109" s="213"/>
      <c r="B109" s="213"/>
      <c r="C109" s="213"/>
      <c r="D109" s="213"/>
      <c r="E109" s="213"/>
      <c r="F109" s="213"/>
      <c r="G109" s="213"/>
      <c r="H109" s="213"/>
      <c r="I109" s="213"/>
      <c r="J109" s="213"/>
      <c r="K109" s="213"/>
    </row>
    <row r="110" spans="1:11" ht="21.75" customHeight="1">
      <c r="A110" s="212" t="s">
        <v>20</v>
      </c>
      <c r="B110" s="252" t="s">
        <v>85</v>
      </c>
      <c r="C110" s="284" t="s">
        <v>86</v>
      </c>
      <c r="D110" s="284"/>
      <c r="E110" s="284"/>
      <c r="F110" s="284"/>
      <c r="G110" s="396" t="s">
        <v>6</v>
      </c>
      <c r="H110" s="284" t="s">
        <v>9</v>
      </c>
      <c r="I110" s="284" t="s">
        <v>12</v>
      </c>
      <c r="J110" s="284" t="s">
        <v>11</v>
      </c>
      <c r="K110" s="466" t="s">
        <v>8</v>
      </c>
    </row>
    <row r="111" spans="1:11" ht="21.75" customHeight="1">
      <c r="A111" s="213"/>
      <c r="B111" s="253" t="s">
        <v>87</v>
      </c>
      <c r="C111" s="285" t="s">
        <v>88</v>
      </c>
      <c r="D111" s="285"/>
      <c r="E111" s="285"/>
      <c r="F111" s="285"/>
      <c r="G111" s="397">
        <f>IF(G10&gt;0,1,0)*G12*G73</f>
        <v>0</v>
      </c>
      <c r="H111" s="397">
        <f>H12*H73</f>
        <v>0</v>
      </c>
      <c r="I111" s="397">
        <f>I12*I73</f>
        <v>0</v>
      </c>
      <c r="J111" s="397">
        <f>J12*J73</f>
        <v>0</v>
      </c>
      <c r="K111" s="467">
        <f>K12*K73</f>
        <v>0</v>
      </c>
    </row>
    <row r="112" spans="1:11" ht="21.75" customHeight="1">
      <c r="A112" s="213"/>
      <c r="B112" s="253"/>
      <c r="C112" s="286" t="s">
        <v>89</v>
      </c>
      <c r="D112" s="286"/>
      <c r="E112" s="286"/>
      <c r="F112" s="286"/>
      <c r="G112" s="398">
        <f>IF(G111-$C$7&gt;0,G111-$C$7,0)</f>
        <v>0</v>
      </c>
      <c r="H112" s="398">
        <f>IF(H111-$C$7&gt;0,H111-$C$7,0)</f>
        <v>0</v>
      </c>
      <c r="I112" s="398">
        <f>IF(I111-$C$7&gt;0,I111-$C$7,0)</f>
        <v>0</v>
      </c>
      <c r="J112" s="398">
        <f>IF(J111-$C$7&gt;0,J111-$C$7,0)</f>
        <v>0</v>
      </c>
      <c r="K112" s="468">
        <f>IF(K111-$C$7&gt;0,K111-$C$7,0)</f>
        <v>0</v>
      </c>
    </row>
    <row r="113" spans="1:11" ht="21.75" customHeight="1">
      <c r="A113" s="213"/>
      <c r="B113" s="253"/>
      <c r="C113" s="287" t="s">
        <v>90</v>
      </c>
      <c r="D113" s="287"/>
      <c r="E113" s="287"/>
      <c r="F113" s="287"/>
      <c r="G113" s="399">
        <f>G112*$E$3</f>
        <v>0</v>
      </c>
      <c r="H113" s="399">
        <f>H112*$E$3</f>
        <v>0</v>
      </c>
      <c r="I113" s="399">
        <f>I112*$E$3</f>
        <v>0</v>
      </c>
      <c r="J113" s="399">
        <f>J112*$E$3</f>
        <v>0</v>
      </c>
      <c r="K113" s="469">
        <f>K112*$E$3</f>
        <v>0</v>
      </c>
    </row>
    <row r="114" spans="1:11" ht="21.75" customHeight="1">
      <c r="A114" s="213"/>
      <c r="B114" s="254" t="s">
        <v>32</v>
      </c>
      <c r="C114" s="254"/>
      <c r="D114" s="254"/>
      <c r="E114" s="254"/>
      <c r="F114" s="254"/>
      <c r="G114" s="400">
        <f>IF(試算シート!AB59=TRUE,G12*$E$4*$K$84*0.5,G12*$E$4*$K$84)</f>
        <v>0</v>
      </c>
      <c r="H114" s="400">
        <f>IF(試算シート!AB60=TRUE,H12*$E$4*$K$84*0.5,H12*$E$4*$K$84)</f>
        <v>0</v>
      </c>
      <c r="I114" s="400">
        <f>IF(試算シート!AB61=TRUE,I12*$E$4*$K$84*0.5,I12*$E$4*$K$84)</f>
        <v>0</v>
      </c>
      <c r="J114" s="400">
        <f>IF(試算シート!AB62=TRUE,J12*$E$4*$K$84*0.5,J12*$E$4*$K$84)</f>
        <v>0</v>
      </c>
      <c r="K114" s="470">
        <f>IF(試算シート!AB63=TRUE,K12*$E$4*$K$84*0.5,K12*$E$4*$K$84)</f>
        <v>0</v>
      </c>
    </row>
    <row r="115" spans="1:11" ht="21.75" customHeight="1">
      <c r="A115" s="213"/>
      <c r="B115" s="255" t="s">
        <v>17</v>
      </c>
      <c r="C115" s="255"/>
      <c r="D115" s="255"/>
      <c r="E115" s="255"/>
      <c r="F115" s="255"/>
      <c r="G115" s="401">
        <f>SUM(G113:G114)</f>
        <v>0</v>
      </c>
      <c r="H115" s="401">
        <f>SUM(H113:H114)</f>
        <v>0</v>
      </c>
      <c r="I115" s="401">
        <f>SUM(I113:I114)</f>
        <v>0</v>
      </c>
      <c r="J115" s="401">
        <f>SUM(J113:J114)</f>
        <v>0</v>
      </c>
      <c r="K115" s="471">
        <f>SUM(K113:K114)</f>
        <v>0</v>
      </c>
    </row>
    <row r="116" spans="1:11" ht="21.75" customHeight="1">
      <c r="A116" s="213"/>
      <c r="B116" s="256" t="s">
        <v>92</v>
      </c>
      <c r="C116" s="256"/>
      <c r="D116" s="256"/>
      <c r="E116" s="256"/>
      <c r="F116" s="256"/>
      <c r="G116" s="403">
        <f>SUM(G115:K115)</f>
        <v>0</v>
      </c>
      <c r="H116" s="403"/>
      <c r="I116" s="403"/>
      <c r="J116" s="403"/>
      <c r="K116" s="403"/>
    </row>
    <row r="117" spans="1:11" ht="21.75" customHeight="1">
      <c r="A117" s="213"/>
      <c r="B117" s="257" t="s">
        <v>44</v>
      </c>
      <c r="C117" s="257"/>
      <c r="D117" s="257"/>
      <c r="E117" s="257"/>
      <c r="F117" s="257"/>
      <c r="G117" s="403">
        <f>ROUNDDOWN(G116,-2)</f>
        <v>0</v>
      </c>
      <c r="H117" s="403"/>
      <c r="I117" s="403"/>
      <c r="J117" s="403"/>
      <c r="K117" s="403"/>
    </row>
    <row r="118" spans="1:11" ht="21.75" customHeight="1">
      <c r="A118" s="213"/>
      <c r="B118" s="258" t="s">
        <v>93</v>
      </c>
      <c r="C118" s="258"/>
      <c r="D118" s="258"/>
      <c r="E118" s="258"/>
      <c r="F118" s="258"/>
      <c r="G118" s="404">
        <f>IF(G117&gt;E5,G117-E5,0)</f>
        <v>0</v>
      </c>
      <c r="H118" s="404"/>
      <c r="I118" s="404"/>
      <c r="J118" s="404"/>
      <c r="K118" s="404"/>
    </row>
    <row r="119" spans="1:11" ht="21.75" customHeight="1">
      <c r="A119" s="213"/>
      <c r="B119" s="259" t="s">
        <v>2</v>
      </c>
      <c r="C119" s="259"/>
      <c r="D119" s="259"/>
      <c r="E119" s="259"/>
      <c r="F119" s="259"/>
      <c r="G119" s="405">
        <f>IF(G117&gt;E5,E5,G117)</f>
        <v>0</v>
      </c>
      <c r="H119" s="405"/>
      <c r="I119" s="405"/>
      <c r="J119" s="405"/>
      <c r="K119" s="405"/>
    </row>
    <row r="120" spans="1:11" ht="21.75" customHeight="1">
      <c r="A120" s="213"/>
      <c r="B120" s="213"/>
      <c r="C120" s="213"/>
      <c r="D120" s="213"/>
      <c r="E120" s="213"/>
      <c r="F120" s="213"/>
      <c r="G120" s="213"/>
      <c r="H120" s="213"/>
      <c r="I120" s="213"/>
      <c r="J120" s="213"/>
      <c r="K120" s="213"/>
    </row>
    <row r="121" spans="1:11" ht="21.75" customHeight="1">
      <c r="A121" s="212" t="s">
        <v>95</v>
      </c>
      <c r="B121" s="252" t="s">
        <v>85</v>
      </c>
      <c r="C121" s="284" t="s">
        <v>86</v>
      </c>
      <c r="D121" s="284"/>
      <c r="E121" s="284"/>
      <c r="F121" s="284"/>
      <c r="G121" s="396" t="s">
        <v>6</v>
      </c>
      <c r="H121" s="284" t="s">
        <v>9</v>
      </c>
      <c r="I121" s="284" t="s">
        <v>12</v>
      </c>
      <c r="J121" s="284" t="s">
        <v>11</v>
      </c>
      <c r="K121" s="466" t="s">
        <v>8</v>
      </c>
    </row>
    <row r="122" spans="1:11" ht="21.75" customHeight="1">
      <c r="B122" s="253" t="s">
        <v>87</v>
      </c>
      <c r="C122" s="253"/>
      <c r="D122" s="253"/>
      <c r="E122" s="253"/>
      <c r="F122" s="253"/>
      <c r="G122" s="397">
        <f t="shared" ref="G122:K123" si="2">G91+G102+G113</f>
        <v>0</v>
      </c>
      <c r="H122" s="397">
        <f t="shared" si="2"/>
        <v>0</v>
      </c>
      <c r="I122" s="397">
        <f t="shared" si="2"/>
        <v>0</v>
      </c>
      <c r="J122" s="397">
        <f t="shared" si="2"/>
        <v>0</v>
      </c>
      <c r="K122" s="467">
        <f t="shared" si="2"/>
        <v>0</v>
      </c>
    </row>
    <row r="123" spans="1:11" ht="21.75" customHeight="1">
      <c r="B123" s="254" t="s">
        <v>32</v>
      </c>
      <c r="C123" s="254"/>
      <c r="D123" s="254"/>
      <c r="E123" s="254"/>
      <c r="F123" s="254"/>
      <c r="G123" s="400">
        <f t="shared" si="2"/>
        <v>0</v>
      </c>
      <c r="H123" s="400">
        <f t="shared" si="2"/>
        <v>0</v>
      </c>
      <c r="I123" s="400">
        <f t="shared" si="2"/>
        <v>0</v>
      </c>
      <c r="J123" s="400">
        <f t="shared" si="2"/>
        <v>0</v>
      </c>
      <c r="K123" s="470">
        <f t="shared" si="2"/>
        <v>0</v>
      </c>
    </row>
    <row r="124" spans="1:11" ht="21.75" customHeight="1">
      <c r="B124" s="255" t="s">
        <v>17</v>
      </c>
      <c r="C124" s="255"/>
      <c r="D124" s="255"/>
      <c r="E124" s="255"/>
      <c r="F124" s="255"/>
      <c r="G124" s="401">
        <f>SUM(G122:G123)</f>
        <v>0</v>
      </c>
      <c r="H124" s="401">
        <f>SUM(H122:H123)</f>
        <v>0</v>
      </c>
      <c r="I124" s="401">
        <f>SUM(I122:I123)</f>
        <v>0</v>
      </c>
      <c r="J124" s="401">
        <f>SUM(J122:J123)</f>
        <v>0</v>
      </c>
      <c r="K124" s="471">
        <f>SUM(K122:K123)</f>
        <v>0</v>
      </c>
    </row>
    <row r="125" spans="1:11" ht="21.75" customHeight="1">
      <c r="B125" s="257" t="s">
        <v>44</v>
      </c>
      <c r="C125" s="257"/>
      <c r="D125" s="257"/>
      <c r="E125" s="257"/>
      <c r="F125" s="257"/>
      <c r="G125" s="403">
        <f>G95+G106+G117</f>
        <v>0</v>
      </c>
      <c r="H125" s="403"/>
      <c r="I125" s="403"/>
      <c r="J125" s="403"/>
      <c r="K125" s="403"/>
    </row>
    <row r="126" spans="1:11" ht="21.75" customHeight="1">
      <c r="B126" s="258" t="s">
        <v>93</v>
      </c>
      <c r="C126" s="258"/>
      <c r="D126" s="258"/>
      <c r="E126" s="258"/>
      <c r="F126" s="258"/>
      <c r="G126" s="404">
        <f>G96+G107+G118</f>
        <v>0</v>
      </c>
      <c r="H126" s="404"/>
      <c r="I126" s="404"/>
      <c r="J126" s="404"/>
      <c r="K126" s="404"/>
    </row>
    <row r="127" spans="1:11" ht="21.75" customHeight="1">
      <c r="B127" s="259" t="s">
        <v>2</v>
      </c>
      <c r="C127" s="259"/>
      <c r="D127" s="259"/>
      <c r="E127" s="259"/>
      <c r="F127" s="259"/>
      <c r="G127" s="405">
        <f>G97+G108+G119</f>
        <v>0</v>
      </c>
      <c r="H127" s="405"/>
      <c r="I127" s="405"/>
      <c r="J127" s="405"/>
      <c r="K127" s="405"/>
    </row>
  </sheetData>
  <sheetProtection sheet="1" selectLockedCells="1" selectUnlockedCells="1"/>
  <mergeCells count="82">
    <mergeCell ref="B1:D1"/>
    <mergeCell ref="G1:I1"/>
    <mergeCell ref="A15:B15"/>
    <mergeCell ref="D18:F18"/>
    <mergeCell ref="G18:K18"/>
    <mergeCell ref="D19:F19"/>
    <mergeCell ref="D20:F20"/>
    <mergeCell ref="D21:F21"/>
    <mergeCell ref="D22:F22"/>
    <mergeCell ref="D23:F23"/>
    <mergeCell ref="D24:F24"/>
    <mergeCell ref="A33:B33"/>
    <mergeCell ref="A38:B38"/>
    <mergeCell ref="C39:E39"/>
    <mergeCell ref="C40:E40"/>
    <mergeCell ref="B46:C46"/>
    <mergeCell ref="D47:F47"/>
    <mergeCell ref="G47:K47"/>
    <mergeCell ref="C66:E66"/>
    <mergeCell ref="G77:K77"/>
    <mergeCell ref="G78:K78"/>
    <mergeCell ref="C88:F88"/>
    <mergeCell ref="C89:F89"/>
    <mergeCell ref="C90:F90"/>
    <mergeCell ref="C91:F91"/>
    <mergeCell ref="B92:F92"/>
    <mergeCell ref="B93:F93"/>
    <mergeCell ref="B94:F94"/>
    <mergeCell ref="G94:K94"/>
    <mergeCell ref="B95:F95"/>
    <mergeCell ref="G95:K95"/>
    <mergeCell ref="B96:F96"/>
    <mergeCell ref="G96:K96"/>
    <mergeCell ref="B97:F97"/>
    <mergeCell ref="G97:K97"/>
    <mergeCell ref="C99:F99"/>
    <mergeCell ref="C100:F100"/>
    <mergeCell ref="C101:F101"/>
    <mergeCell ref="C102:F102"/>
    <mergeCell ref="B103:F103"/>
    <mergeCell ref="B104:F104"/>
    <mergeCell ref="B105:F105"/>
    <mergeCell ref="G105:K105"/>
    <mergeCell ref="B106:F106"/>
    <mergeCell ref="G106:K106"/>
    <mergeCell ref="B107:F107"/>
    <mergeCell ref="G107:K107"/>
    <mergeCell ref="B108:F108"/>
    <mergeCell ref="G108:K108"/>
    <mergeCell ref="C110:F110"/>
    <mergeCell ref="C111:F111"/>
    <mergeCell ref="C112:F112"/>
    <mergeCell ref="C113:F113"/>
    <mergeCell ref="B114:F114"/>
    <mergeCell ref="B115:F115"/>
    <mergeCell ref="B116:F116"/>
    <mergeCell ref="G116:K116"/>
    <mergeCell ref="B117:F117"/>
    <mergeCell ref="G117:K117"/>
    <mergeCell ref="B118:F118"/>
    <mergeCell ref="G118:K118"/>
    <mergeCell ref="B119:F119"/>
    <mergeCell ref="G119:K119"/>
    <mergeCell ref="C121:F121"/>
    <mergeCell ref="B122:F122"/>
    <mergeCell ref="B123:F123"/>
    <mergeCell ref="B124:F124"/>
    <mergeCell ref="B125:F125"/>
    <mergeCell ref="G125:K125"/>
    <mergeCell ref="B126:F126"/>
    <mergeCell ref="G126:K126"/>
    <mergeCell ref="B127:F127"/>
    <mergeCell ref="G127:K127"/>
    <mergeCell ref="O1:O4"/>
    <mergeCell ref="B81:C82"/>
    <mergeCell ref="J81:J82"/>
    <mergeCell ref="K81:K82"/>
    <mergeCell ref="B89:B91"/>
    <mergeCell ref="B100:B102"/>
    <mergeCell ref="B111:B113"/>
    <mergeCell ref="A48:A55"/>
    <mergeCell ref="A56:A63"/>
  </mergeCells>
  <phoneticPr fontId="3"/>
  <pageMargins left="0.75" right="0.75" top="1" bottom="1" header="0.51180555555555551" footer="0.51180555555555551"/>
  <pageSetup paperSize="9" fitToWidth="1" fitToHeight="1" orientation="landscape" usePrinterDefaults="1" horizontalDpi="300" verticalDpi="300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試算シート</vt:lpstr>
      <vt:lpstr>税額計算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KSD174</dc:creator>
  <cp:lastModifiedBy>Administrator</cp:lastModifiedBy>
  <cp:lastPrinted>2024-12-10T06:32:19Z</cp:lastPrinted>
  <dcterms:created xsi:type="dcterms:W3CDTF">1997-01-08T22:48:59Z</dcterms:created>
  <dcterms:modified xsi:type="dcterms:W3CDTF">2025-03-25T09:37:28Z</dcterms:modified>
  <cp:revision>0</cp:revision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1041-10.8.2.6709</vt:lpwstr>
  </property>
  <property fmtid="{DCFEDD21-7773-49B2-8022-6FC58DB5260B}" pid="2" name="SavedVersions">
    <vt:vector size="1" baseType="lpwstr"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2025-03-25T09:37:28Z</vt:filetime>
  </property>
</Properties>
</file>